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7590" windowHeight="5175" activeTab="4"/>
  </bookViews>
  <sheets>
    <sheet name="H1" sheetId="1" r:id="rId1"/>
    <sheet name="H2" sheetId="2" r:id="rId2"/>
    <sheet name="H3" sheetId="3" r:id="rId3"/>
    <sheet name="H4" sheetId="4" r:id="rId4"/>
    <sheet name="Sheet2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<sst xmlns="http://schemas.openxmlformats.org/spreadsheetml/2006/main" count="137" uniqueCount="65">
  <si>
    <t>Irena</t>
  </si>
  <si>
    <t>Rahul</t>
  </si>
  <si>
    <t>Terri</t>
  </si>
  <si>
    <t>Andrew</t>
  </si>
  <si>
    <t>Charis</t>
  </si>
  <si>
    <t>Hana</t>
  </si>
  <si>
    <t>Sora</t>
  </si>
  <si>
    <t>Louisa</t>
  </si>
  <si>
    <t>Song</t>
  </si>
  <si>
    <t>anika</t>
  </si>
  <si>
    <t>huey</t>
  </si>
  <si>
    <t>difference</t>
  </si>
  <si>
    <t>max speed</t>
  </si>
  <si>
    <t>over speed limit</t>
  </si>
  <si>
    <t>(kph)</t>
  </si>
  <si>
    <t>(%)</t>
  </si>
  <si>
    <t>Average</t>
  </si>
  <si>
    <t>min</t>
  </si>
  <si>
    <t>kayvon</t>
  </si>
  <si>
    <t>doantam</t>
  </si>
  <si>
    <t>ezra</t>
  </si>
  <si>
    <t>M Avg</t>
  </si>
  <si>
    <t>ryan</t>
  </si>
  <si>
    <t>alex</t>
  </si>
  <si>
    <t>tom</t>
  </si>
  <si>
    <t>jon</t>
  </si>
  <si>
    <t>F Avg</t>
  </si>
  <si>
    <t>sergio</t>
  </si>
  <si>
    <t>SD</t>
  </si>
  <si>
    <t>N</t>
  </si>
  <si>
    <t>p value</t>
  </si>
  <si>
    <t>SEM</t>
  </si>
  <si>
    <t>SD mph</t>
  </si>
  <si>
    <t>told dynamic</t>
  </si>
  <si>
    <t>told conventional</t>
  </si>
  <si>
    <t>H-C: told condition conventional vs. dynamic</t>
  </si>
  <si>
    <t>avg mph</t>
  </si>
  <si>
    <t>sub-concious conventional</t>
  </si>
  <si>
    <t>within subject</t>
  </si>
  <si>
    <t>paired sample ttest/ two-tailed</t>
  </si>
  <si>
    <t>concious dynamic</t>
  </si>
  <si>
    <t>irena</t>
  </si>
  <si>
    <t>rahul</t>
  </si>
  <si>
    <t>terri</t>
  </si>
  <si>
    <t>dontoam</t>
  </si>
  <si>
    <t>avg</t>
  </si>
  <si>
    <t>H1 Awareness</t>
  </si>
  <si>
    <t>didn't notice at all</t>
  </si>
  <si>
    <t xml:space="preserve">now that you mention it </t>
  </si>
  <si>
    <t>sometimes</t>
  </si>
  <si>
    <t>noticed when changed</t>
  </si>
  <si>
    <t>too noticable, distracting</t>
  </si>
  <si>
    <t>P-value</t>
  </si>
  <si>
    <t>H2</t>
  </si>
  <si>
    <t>sub-concious dynamic</t>
  </si>
  <si>
    <t>jean</t>
  </si>
  <si>
    <t>H1</t>
  </si>
  <si>
    <t>un-aware</t>
  </si>
  <si>
    <t>aware</t>
  </si>
  <si>
    <t>conventional</t>
  </si>
  <si>
    <t>dynamic</t>
  </si>
  <si>
    <t>pvalue</t>
  </si>
  <si>
    <t>H4
(p=0.0092, n=13)</t>
  </si>
  <si>
    <t>H3
(p=0.0030, n=12)</t>
  </si>
  <si>
    <t>H2
(p=0.36, n=16)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</si>
</sst>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19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8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sz val="10.25"/>
      <name val="Arial"/>
      <family val="2"/>
    </font>
    <font>
      <sz val="9.25"/>
      <name val="Arial"/>
      <family val="0"/>
    </font>
    <font>
      <sz val="4.5"/>
      <name val="Arial"/>
      <family val="0"/>
    </font>
    <font>
      <sz val="10.5"/>
      <name val="Arial"/>
      <family val="0"/>
    </font>
    <font>
      <b/>
      <sz val="10.5"/>
      <name val="Arial"/>
      <family val="0"/>
    </font>
    <font>
      <sz val="11"/>
      <name val="Arial"/>
      <family val="2"/>
    </font>
    <font>
      <b/>
      <sz val="9.25"/>
      <name val="Arial"/>
      <family val="0"/>
    </font>
    <font>
      <b/>
      <sz val="12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Border="1" applyAlignment="1">
      <alignment horizontal="center" wrapText="1"/>
    </xf>
    <xf numFmtId="9" fontId="0" fillId="0" borderId="3" xfId="0" applyNumberFormat="1" applyBorder="1" applyAlignment="1">
      <alignment/>
    </xf>
    <xf numFmtId="9" fontId="0" fillId="0" borderId="2" xfId="0" applyNumberFormat="1" applyBorder="1" applyAlignment="1">
      <alignment/>
    </xf>
    <xf numFmtId="1" fontId="0" fillId="0" borderId="4" xfId="0" applyNumberForma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/>
    </xf>
    <xf numFmtId="164" fontId="5" fillId="0" borderId="6" xfId="0" applyNumberFormat="1" applyFont="1" applyFill="1" applyBorder="1" applyAlignment="1">
      <alignment/>
    </xf>
    <xf numFmtId="1" fontId="0" fillId="0" borderId="2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8" xfId="0" applyNumberFormat="1" applyBorder="1" applyAlignment="1">
      <alignment/>
    </xf>
    <xf numFmtId="9" fontId="0" fillId="0" borderId="2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6" xfId="0" applyFont="1" applyBorder="1" applyAlignment="1">
      <alignment vertical="center"/>
    </xf>
    <xf numFmtId="0" fontId="2" fillId="0" borderId="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9" fontId="0" fillId="0" borderId="0" xfId="0" applyNumberFormat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164" fontId="0" fillId="0" borderId="1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9" fontId="5" fillId="0" borderId="0" xfId="0" applyNumberFormat="1" applyFont="1" applyFill="1" applyBorder="1" applyAlignment="1">
      <alignment/>
    </xf>
    <xf numFmtId="165" fontId="5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0" fillId="0" borderId="1" xfId="0" applyNumberFormat="1" applyBorder="1" applyAlignment="1">
      <alignment/>
    </xf>
    <xf numFmtId="17" fontId="0" fillId="0" borderId="0" xfId="0" applyNumberFormat="1" applyAlignment="1">
      <alignment/>
    </xf>
    <xf numFmtId="0" fontId="2" fillId="0" borderId="8" xfId="0" applyFont="1" applyFill="1" applyBorder="1" applyAlignment="1">
      <alignment/>
    </xf>
    <xf numFmtId="1" fontId="6" fillId="0" borderId="4" xfId="0" applyNumberFormat="1" applyFont="1" applyBorder="1" applyAlignment="1">
      <alignment/>
    </xf>
    <xf numFmtId="9" fontId="6" fillId="0" borderId="2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'[2]H1'!$E$2:$E$3</c:f>
              <c:numCache>
                <c:ptCount val="2"/>
                <c:pt idx="0">
                  <c:v>0.36</c:v>
                </c:pt>
                <c:pt idx="1">
                  <c:v>0.64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"/>
          <c:w val="0.9092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tx>
            <c:v>Normal Speedomter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Arial"/>
                        <a:ea typeface="Arial"/>
                        <a:cs typeface="Arial"/>
                      </a:rPr>
                      <a:t>Convetional Speedomter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'H2'!$B$30</c:f>
                <c:numCache>
                  <c:ptCount val="1"/>
                  <c:pt idx="0">
                    <c:v>3.0226744801670233</c:v>
                  </c:pt>
                </c:numCache>
              </c:numRef>
            </c:plus>
            <c:minus>
              <c:numRef>
                <c:f>'H2'!$B$30</c:f>
                <c:numCache>
                  <c:ptCount val="1"/>
                  <c:pt idx="0">
                    <c:v>3.0226744801670233</c:v>
                  </c:pt>
                </c:numCache>
              </c:numRef>
            </c:minus>
            <c:noEndCap val="0"/>
          </c:errBars>
          <c:val>
            <c:numRef>
              <c:f>'H2'!$B$28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Dynamic Speedometer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'H2'!$E$30</c:f>
                <c:numCache>
                  <c:ptCount val="1"/>
                  <c:pt idx="0">
                    <c:v>2.5933174855682863</c:v>
                  </c:pt>
                </c:numCache>
              </c:numRef>
            </c:plus>
            <c:minus>
              <c:numRef>
                <c:f>'H2'!$E$30</c:f>
                <c:numCache>
                  <c:ptCount val="1"/>
                  <c:pt idx="0">
                    <c:v>2.5933174855682863</c:v>
                  </c:pt>
                </c:numCache>
              </c:numRef>
            </c:minus>
            <c:noEndCap val="0"/>
          </c:errBars>
          <c:val>
            <c:numRef>
              <c:f>'H2'!$E$28</c:f>
              <c:numCache>
                <c:ptCount val="1"/>
                <c:pt idx="0">
                  <c:v>0</c:v>
                </c:pt>
              </c:numCache>
            </c:numRef>
          </c:val>
        </c:ser>
        <c:axId val="12412700"/>
        <c:axId val="44605437"/>
      </c:barChart>
      <c:catAx>
        <c:axId val="12412700"/>
        <c:scaling>
          <c:orientation val="minMax"/>
        </c:scaling>
        <c:axPos val="b"/>
        <c:delete val="1"/>
        <c:majorTickMark val="out"/>
        <c:minorTickMark val="none"/>
        <c:tickLblPos val="nextTo"/>
        <c:crossAx val="44605437"/>
        <c:crosses val="autoZero"/>
        <c:auto val="1"/>
        <c:lblOffset val="100"/>
        <c:noMultiLvlLbl val="0"/>
      </c:catAx>
      <c:valAx>
        <c:axId val="4460543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1270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"/>
          <c:w val="0.909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tx>
            <c:v>Normal Speedomter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Arial"/>
                        <a:ea typeface="Arial"/>
                        <a:cs typeface="Arial"/>
                      </a:rPr>
                      <a:t>Convetional Speedomter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'H2'!$B$30</c:f>
                <c:numCache>
                  <c:ptCount val="1"/>
                  <c:pt idx="0">
                    <c:v>3.0226744801670233</c:v>
                  </c:pt>
                </c:numCache>
              </c:numRef>
            </c:plus>
            <c:minus>
              <c:numRef>
                <c:f>'H2'!$B$30</c:f>
                <c:numCache>
                  <c:ptCount val="1"/>
                  <c:pt idx="0">
                    <c:v>3.0226744801670233</c:v>
                  </c:pt>
                </c:numCache>
              </c:numRef>
            </c:minus>
            <c:noEndCap val="0"/>
          </c:errBars>
          <c:val>
            <c:numRef>
              <c:f>'H2'!$B$28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Dynamic Speedometer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'H2'!$E$30</c:f>
                <c:numCache>
                  <c:ptCount val="1"/>
                  <c:pt idx="0">
                    <c:v>2.5933174855682863</c:v>
                  </c:pt>
                </c:numCache>
              </c:numRef>
            </c:plus>
            <c:minus>
              <c:numRef>
                <c:f>'H2'!$E$30</c:f>
                <c:numCache>
                  <c:ptCount val="1"/>
                  <c:pt idx="0">
                    <c:v>2.5933174855682863</c:v>
                  </c:pt>
                </c:numCache>
              </c:numRef>
            </c:minus>
            <c:noEndCap val="0"/>
          </c:errBars>
          <c:val>
            <c:numRef>
              <c:f>'H2'!$E$28</c:f>
              <c:numCache>
                <c:ptCount val="1"/>
                <c:pt idx="0">
                  <c:v>0</c:v>
                </c:pt>
              </c:numCache>
            </c:numRef>
          </c:val>
        </c:ser>
        <c:axId val="65904614"/>
        <c:axId val="56270615"/>
      </c:barChart>
      <c:catAx>
        <c:axId val="65904614"/>
        <c:scaling>
          <c:orientation val="minMax"/>
        </c:scaling>
        <c:axPos val="b"/>
        <c:delete val="1"/>
        <c:majorTickMark val="out"/>
        <c:minorTickMark val="none"/>
        <c:tickLblPos val="nextTo"/>
        <c:crossAx val="56270615"/>
        <c:crosses val="autoZero"/>
        <c:auto val="1"/>
        <c:lblOffset val="100"/>
        <c:noMultiLvlLbl val="0"/>
      </c:catAx>
      <c:valAx>
        <c:axId val="56270615"/>
        <c:scaling>
          <c:orientation val="minMax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0461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"/>
          <c:w val="0.9352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tx>
            <c:v>Conventional Speedometer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'H3'!$B$26</c:f>
                <c:numCache>
                  <c:ptCount val="1"/>
                  <c:pt idx="0">
                    <c:v>3.0869184063368476</c:v>
                  </c:pt>
                </c:numCache>
              </c:numRef>
            </c:plus>
            <c:minus>
              <c:numRef>
                <c:f>'H3'!$B$26</c:f>
                <c:numCache>
                  <c:ptCount val="1"/>
                  <c:pt idx="0">
                    <c:v>3.0869184063368476</c:v>
                  </c:pt>
                </c:numCache>
              </c:numRef>
            </c:minus>
            <c:noEndCap val="0"/>
          </c:errBars>
          <c:val>
            <c:numRef>
              <c:f>'H3'!$B$24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Dynamic Speedomter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'H3'!$E$26</c:f>
                <c:numCache>
                  <c:ptCount val="1"/>
                  <c:pt idx="0">
                    <c:v>3.3140807732441036</c:v>
                  </c:pt>
                </c:numCache>
              </c:numRef>
            </c:plus>
            <c:minus>
              <c:numRef>
                <c:f>'H3'!$E$26</c:f>
                <c:numCache>
                  <c:ptCount val="1"/>
                  <c:pt idx="0">
                    <c:v>3.3140807732441036</c:v>
                  </c:pt>
                </c:numCache>
              </c:numRef>
            </c:minus>
            <c:noEndCap val="0"/>
          </c:errBars>
          <c:val>
            <c:numRef>
              <c:f>'H3'!$E$24</c:f>
              <c:numCache>
                <c:ptCount val="1"/>
                <c:pt idx="0">
                  <c:v>0</c:v>
                </c:pt>
              </c:numCache>
            </c:numRef>
          </c:val>
        </c:ser>
        <c:axId val="36673488"/>
        <c:axId val="61625937"/>
      </c:barChart>
      <c:catAx>
        <c:axId val="36673488"/>
        <c:scaling>
          <c:orientation val="minMax"/>
        </c:scaling>
        <c:axPos val="b"/>
        <c:delete val="1"/>
        <c:majorTickMark val="out"/>
        <c:minorTickMark val="none"/>
        <c:tickLblPos val="nextTo"/>
        <c:crossAx val="61625937"/>
        <c:crosses val="autoZero"/>
        <c:auto val="1"/>
        <c:lblOffset val="100"/>
        <c:noMultiLvlLbl val="0"/>
      </c:catAx>
      <c:valAx>
        <c:axId val="61625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734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"/>
          <c:w val="0.933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v>Conventional Speedometer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'H3'!$B$26</c:f>
                <c:numCache>
                  <c:ptCount val="1"/>
                  <c:pt idx="0">
                    <c:v>3.0869184063368476</c:v>
                  </c:pt>
                </c:numCache>
              </c:numRef>
            </c:plus>
            <c:minus>
              <c:numRef>
                <c:f>'H3'!$B$26</c:f>
                <c:numCache>
                  <c:ptCount val="1"/>
                  <c:pt idx="0">
                    <c:v>3.0869184063368476</c:v>
                  </c:pt>
                </c:numCache>
              </c:numRef>
            </c:minus>
            <c:noEndCap val="0"/>
          </c:errBars>
          <c:val>
            <c:numRef>
              <c:f>'H3'!$B$24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Dynamic Speedomter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'H3'!$E$26</c:f>
                <c:numCache>
                  <c:ptCount val="1"/>
                  <c:pt idx="0">
                    <c:v>3.3140807732441036</c:v>
                  </c:pt>
                </c:numCache>
              </c:numRef>
            </c:plus>
            <c:minus>
              <c:numRef>
                <c:f>'H3'!$E$26</c:f>
                <c:numCache>
                  <c:ptCount val="1"/>
                  <c:pt idx="0">
                    <c:v>3.3140807732441036</c:v>
                  </c:pt>
                </c:numCache>
              </c:numRef>
            </c:minus>
            <c:noEndCap val="0"/>
          </c:errBars>
          <c:val>
            <c:numRef>
              <c:f>'H3'!$E$24</c:f>
              <c:numCache>
                <c:ptCount val="1"/>
                <c:pt idx="0">
                  <c:v>0</c:v>
                </c:pt>
              </c:numCache>
            </c:numRef>
          </c:val>
        </c:ser>
        <c:axId val="17762522"/>
        <c:axId val="25644971"/>
      </c:barChart>
      <c:catAx>
        <c:axId val="17762522"/>
        <c:scaling>
          <c:orientation val="minMax"/>
        </c:scaling>
        <c:axPos val="b"/>
        <c:delete val="1"/>
        <c:majorTickMark val="out"/>
        <c:minorTickMark val="none"/>
        <c:tickLblPos val="nextTo"/>
        <c:crossAx val="25644971"/>
        <c:crosses val="autoZero"/>
        <c:auto val="1"/>
        <c:lblOffset val="100"/>
        <c:noMultiLvlLbl val="0"/>
      </c:catAx>
      <c:valAx>
        <c:axId val="25644971"/>
        <c:scaling>
          <c:orientation val="minMax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762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"/>
          <c:w val="0.915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tx>
            <c:v>Normal Speedomter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Convetional Speedomter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'[1]normal_dynamic'!$B$27</c:f>
                <c:numCache>
                  <c:ptCount val="1"/>
                  <c:pt idx="0">
                    <c:v>3.2653267707184317</c:v>
                  </c:pt>
                </c:numCache>
              </c:numRef>
            </c:plus>
            <c:minus>
              <c:numRef>
                <c:f>'[1]normal_dynamic'!$B$27</c:f>
                <c:numCache>
                  <c:ptCount val="1"/>
                  <c:pt idx="0">
                    <c:v>3.2653267707184317</c:v>
                  </c:pt>
                </c:numCache>
              </c:numRef>
            </c:minus>
            <c:noEndCap val="0"/>
          </c:errBars>
          <c:val>
            <c:numRef>
              <c:f>'[1]normal_dynamic'!$B$25</c:f>
              <c:numCache>
                <c:ptCount val="1"/>
                <c:pt idx="0">
                  <c:v>54.43376068376069</c:v>
                </c:pt>
              </c:numCache>
            </c:numRef>
          </c:val>
        </c:ser>
        <c:ser>
          <c:idx val="1"/>
          <c:order val="1"/>
          <c:tx>
            <c:v>Dynamic Speedometer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'[1]normal_dynamic'!$E$27</c:f>
                <c:numCache>
                  <c:ptCount val="1"/>
                  <c:pt idx="0">
                    <c:v>3.208835699953723</c:v>
                  </c:pt>
                </c:numCache>
              </c:numRef>
            </c:plus>
            <c:minus>
              <c:numRef>
                <c:f>'[1]normal_dynamic'!$E$27</c:f>
                <c:numCache>
                  <c:ptCount val="1"/>
                  <c:pt idx="0">
                    <c:v>3.208835699953723</c:v>
                  </c:pt>
                </c:numCache>
              </c:numRef>
            </c:minus>
            <c:noEndCap val="0"/>
          </c:errBars>
          <c:val>
            <c:numRef>
              <c:f>'[1]normal_dynamic'!$E$25</c:f>
              <c:numCache>
                <c:ptCount val="1"/>
                <c:pt idx="0">
                  <c:v>41.18589743589743</c:v>
                </c:pt>
              </c:numCache>
            </c:numRef>
          </c:val>
        </c:ser>
        <c:axId val="29478148"/>
        <c:axId val="63976741"/>
      </c:barChart>
      <c:catAx>
        <c:axId val="29478148"/>
        <c:scaling>
          <c:orientation val="minMax"/>
        </c:scaling>
        <c:axPos val="b"/>
        <c:delete val="1"/>
        <c:majorTickMark val="out"/>
        <c:minorTickMark val="none"/>
        <c:tickLblPos val="nextTo"/>
        <c:crossAx val="63976741"/>
        <c:crosses val="autoZero"/>
        <c:auto val="1"/>
        <c:lblOffset val="100"/>
        <c:noMultiLvlLbl val="0"/>
      </c:catAx>
      <c:valAx>
        <c:axId val="6397674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7814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"/>
          <c:w val="0.9157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tx>
            <c:v>Normal Speedomter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Arial"/>
                        <a:ea typeface="Arial"/>
                        <a:cs typeface="Arial"/>
                      </a:rPr>
                      <a:t>Convetional Speedomter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'[1]normal_dynamic'!$B$27</c:f>
                <c:numCache>
                  <c:ptCount val="1"/>
                  <c:pt idx="0">
                    <c:v>3.2653267707184317</c:v>
                  </c:pt>
                </c:numCache>
              </c:numRef>
            </c:plus>
            <c:minus>
              <c:numRef>
                <c:f>'[1]normal_dynamic'!$B$27</c:f>
                <c:numCache>
                  <c:ptCount val="1"/>
                  <c:pt idx="0">
                    <c:v>3.2653267707184317</c:v>
                  </c:pt>
                </c:numCache>
              </c:numRef>
            </c:minus>
            <c:noEndCap val="0"/>
          </c:errBars>
          <c:val>
            <c:numRef>
              <c:f>'[1]normal_dynamic'!$B$25</c:f>
              <c:numCache>
                <c:ptCount val="1"/>
                <c:pt idx="0">
                  <c:v>54.43376068376069</c:v>
                </c:pt>
              </c:numCache>
            </c:numRef>
          </c:val>
        </c:ser>
        <c:ser>
          <c:idx val="1"/>
          <c:order val="1"/>
          <c:tx>
            <c:v>Dynamic Speedometer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'[1]normal_dynamic'!$E$27</c:f>
                <c:numCache>
                  <c:ptCount val="1"/>
                  <c:pt idx="0">
                    <c:v>3.208835699953723</c:v>
                  </c:pt>
                </c:numCache>
              </c:numRef>
            </c:plus>
            <c:minus>
              <c:numRef>
                <c:f>'[1]normal_dynamic'!$E$27</c:f>
                <c:numCache>
                  <c:ptCount val="1"/>
                  <c:pt idx="0">
                    <c:v>3.208835699953723</c:v>
                  </c:pt>
                </c:numCache>
              </c:numRef>
            </c:minus>
            <c:noEndCap val="0"/>
          </c:errBars>
          <c:val>
            <c:numRef>
              <c:f>'[1]normal_dynamic'!$E$25</c:f>
              <c:numCache>
                <c:ptCount val="1"/>
                <c:pt idx="0">
                  <c:v>41.18589743589743</c:v>
                </c:pt>
              </c:numCache>
            </c:numRef>
          </c:val>
        </c:ser>
        <c:axId val="38919758"/>
        <c:axId val="14733503"/>
      </c:barChart>
      <c:catAx>
        <c:axId val="38919758"/>
        <c:scaling>
          <c:orientation val="minMax"/>
        </c:scaling>
        <c:axPos val="b"/>
        <c:delete val="1"/>
        <c:majorTickMark val="out"/>
        <c:minorTickMark val="none"/>
        <c:tickLblPos val="nextTo"/>
        <c:crossAx val="14733503"/>
        <c:crosses val="autoZero"/>
        <c:auto val="1"/>
        <c:lblOffset val="100"/>
        <c:noMultiLvlLbl val="0"/>
      </c:catAx>
      <c:valAx>
        <c:axId val="14733503"/>
        <c:scaling>
          <c:orientation val="minMax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1975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Conventional Speedomter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(Sheet2!$D$4,Sheet2!$D$5,Sheet2!$D$6)</c:f>
                <c:numCache>
                  <c:ptCount val="3"/>
                  <c:pt idx="0">
                    <c:v>3.0226744801670233</c:v>
                  </c:pt>
                  <c:pt idx="1">
                    <c:v>3.0869184063368476</c:v>
                  </c:pt>
                  <c:pt idx="2">
                    <c:v>3.2653267707184317</c:v>
                  </c:pt>
                </c:numCache>
              </c:numRef>
            </c:plus>
            <c:minus>
              <c:numRef>
                <c:f>(Sheet2!$D$4,Sheet2!$D$5,Sheet2!$D$6)</c:f>
                <c:numCache>
                  <c:ptCount val="3"/>
                  <c:pt idx="0">
                    <c:v>3.0226744801670233</c:v>
                  </c:pt>
                  <c:pt idx="1">
                    <c:v>3.0869184063368476</c:v>
                  </c:pt>
                  <c:pt idx="2">
                    <c:v>3.2653267707184317</c:v>
                  </c:pt>
                </c:numCache>
              </c:numRef>
            </c:minus>
            <c:noEndCap val="0"/>
          </c:errBars>
          <c:cat>
            <c:strRef>
              <c:f>Sheet2!$A$4:$A$6</c:f>
              <c:strCache/>
            </c:strRef>
          </c:cat>
          <c:val>
            <c:numRef>
              <c:f>Sheet2!$B$4:$B$6</c:f>
              <c:numCache/>
            </c:numRef>
          </c:val>
        </c:ser>
        <c:ser>
          <c:idx val="1"/>
          <c:order val="1"/>
          <c:tx>
            <c:v>Dynamic Speedomter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(Sheet2!$E$4,Sheet2!$E$5,Sheet2!$E$6)</c:f>
                <c:numCache>
                  <c:ptCount val="3"/>
                  <c:pt idx="0">
                    <c:v>2.5933174855682863</c:v>
                  </c:pt>
                  <c:pt idx="1">
                    <c:v>3.3140807732441036</c:v>
                  </c:pt>
                  <c:pt idx="2">
                    <c:v>3.208835699953723</c:v>
                  </c:pt>
                </c:numCache>
              </c:numRef>
            </c:plus>
            <c:minus>
              <c:numRef>
                <c:f>(Sheet2!$E$4,Sheet2!$E$5,Sheet2!$E$6)</c:f>
                <c:numCache>
                  <c:ptCount val="3"/>
                  <c:pt idx="0">
                    <c:v>2.5933174855682863</c:v>
                  </c:pt>
                  <c:pt idx="1">
                    <c:v>3.3140807732441036</c:v>
                  </c:pt>
                  <c:pt idx="2">
                    <c:v>3.208835699953723</c:v>
                  </c:pt>
                </c:numCache>
              </c:numRef>
            </c:minus>
            <c:noEndCap val="0"/>
          </c:errBars>
          <c:cat>
            <c:strRef>
              <c:f>Sheet2!$A$4:$A$6</c:f>
              <c:strCache/>
            </c:strRef>
          </c:cat>
          <c:val>
            <c:numRef>
              <c:f>Sheet2!$C$4:$C$6</c:f>
              <c:numCache/>
            </c:numRef>
          </c:val>
        </c:ser>
        <c:axId val="65492664"/>
        <c:axId val="52563065"/>
      </c:barChart>
      <c:catAx>
        <c:axId val="65492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Arial"/>
                <a:ea typeface="Arial"/>
                <a:cs typeface="Arial"/>
              </a:defRPr>
            </a:pPr>
          </a:p>
        </c:txPr>
        <c:crossAx val="52563065"/>
        <c:crosses val="autoZero"/>
        <c:auto val="1"/>
        <c:lblOffset val="100"/>
        <c:noMultiLvlLbl val="0"/>
      </c:catAx>
      <c:valAx>
        <c:axId val="52563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maximum speed over 25mph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492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</xdr:row>
      <xdr:rowOff>76200</xdr:rowOff>
    </xdr:from>
    <xdr:to>
      <xdr:col>5</xdr:col>
      <xdr:colOff>466725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1085850" y="723900"/>
        <a:ext cx="26479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31</xdr:row>
      <xdr:rowOff>133350</xdr:rowOff>
    </xdr:from>
    <xdr:to>
      <xdr:col>8</xdr:col>
      <xdr:colOff>409575</xdr:colOff>
      <xdr:row>49</xdr:row>
      <xdr:rowOff>142875</xdr:rowOff>
    </xdr:to>
    <xdr:graphicFrame>
      <xdr:nvGraphicFramePr>
        <xdr:cNvPr id="1" name="Chart 1"/>
        <xdr:cNvGraphicFramePr/>
      </xdr:nvGraphicFramePr>
      <xdr:xfrm>
        <a:off x="123825" y="4924425"/>
        <a:ext cx="47053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32</xdr:row>
      <xdr:rowOff>19050</xdr:rowOff>
    </xdr:from>
    <xdr:to>
      <xdr:col>16</xdr:col>
      <xdr:colOff>466725</xdr:colOff>
      <xdr:row>50</xdr:row>
      <xdr:rowOff>38100</xdr:rowOff>
    </xdr:to>
    <xdr:graphicFrame>
      <xdr:nvGraphicFramePr>
        <xdr:cNvPr id="2" name="Chart 5"/>
        <xdr:cNvGraphicFramePr/>
      </xdr:nvGraphicFramePr>
      <xdr:xfrm>
        <a:off x="5048250" y="4972050"/>
        <a:ext cx="47148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26</xdr:row>
      <xdr:rowOff>66675</xdr:rowOff>
    </xdr:from>
    <xdr:to>
      <xdr:col>8</xdr:col>
      <xdr:colOff>219075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190500" y="3952875"/>
        <a:ext cx="49053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26</xdr:row>
      <xdr:rowOff>0</xdr:rowOff>
    </xdr:from>
    <xdr:to>
      <xdr:col>17</xdr:col>
      <xdr:colOff>38100</xdr:colOff>
      <xdr:row>42</xdr:row>
      <xdr:rowOff>104775</xdr:rowOff>
    </xdr:to>
    <xdr:graphicFrame>
      <xdr:nvGraphicFramePr>
        <xdr:cNvPr id="2" name="Chart 2"/>
        <xdr:cNvGraphicFramePr/>
      </xdr:nvGraphicFramePr>
      <xdr:xfrm>
        <a:off x="5486400" y="3886200"/>
        <a:ext cx="49149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28</xdr:row>
      <xdr:rowOff>133350</xdr:rowOff>
    </xdr:from>
    <xdr:to>
      <xdr:col>8</xdr:col>
      <xdr:colOff>409575</xdr:colOff>
      <xdr:row>46</xdr:row>
      <xdr:rowOff>142875</xdr:rowOff>
    </xdr:to>
    <xdr:graphicFrame>
      <xdr:nvGraphicFramePr>
        <xdr:cNvPr id="1" name="Chart 2"/>
        <xdr:cNvGraphicFramePr/>
      </xdr:nvGraphicFramePr>
      <xdr:xfrm>
        <a:off x="123825" y="4343400"/>
        <a:ext cx="51625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17</xdr:col>
      <xdr:colOff>295275</xdr:colOff>
      <xdr:row>47</xdr:row>
      <xdr:rowOff>19050</xdr:rowOff>
    </xdr:to>
    <xdr:graphicFrame>
      <xdr:nvGraphicFramePr>
        <xdr:cNvPr id="2" name="Chart 3"/>
        <xdr:cNvGraphicFramePr/>
      </xdr:nvGraphicFramePr>
      <xdr:xfrm>
        <a:off x="5486400" y="4371975"/>
        <a:ext cx="51720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66675</xdr:rowOff>
    </xdr:from>
    <xdr:to>
      <xdr:col>7</xdr:col>
      <xdr:colOff>742950</xdr:colOff>
      <xdr:row>26</xdr:row>
      <xdr:rowOff>104775</xdr:rowOff>
    </xdr:to>
    <xdr:graphicFrame>
      <xdr:nvGraphicFramePr>
        <xdr:cNvPr id="1" name="Chart 4"/>
        <xdr:cNvGraphicFramePr/>
      </xdr:nvGraphicFramePr>
      <xdr:xfrm>
        <a:off x="0" y="2171700"/>
        <a:ext cx="58864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8_UserStudyData_3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130_UserStudy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normal_dynamic"/>
      <sheetName val="H-C unintentional"/>
    </sheetNames>
    <sheetDataSet>
      <sheetData sheetId="1">
        <row r="25">
          <cell r="B25">
            <v>54.43376068376069</v>
          </cell>
          <cell r="E25">
            <v>41.18589743589743</v>
          </cell>
        </row>
        <row r="27">
          <cell r="B27">
            <v>3.2653267707184317</v>
          </cell>
          <cell r="E27">
            <v>3.208835699953723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"/>
      <sheetName val="H2"/>
      <sheetName val="H3&amp;H4"/>
      <sheetName val="Average speedlimit"/>
      <sheetName val="Sheet1"/>
    </sheetNames>
    <sheetDataSet>
      <sheetData sheetId="0">
        <row r="2">
          <cell r="E2">
            <v>0.36</v>
          </cell>
        </row>
        <row r="3">
          <cell r="E3">
            <v>0.64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G6" sqref="G6"/>
    </sheetView>
  </sheetViews>
  <sheetFormatPr defaultColWidth="9.140625" defaultRowHeight="12.75"/>
  <cols>
    <col min="1" max="1" width="12.421875" style="0" customWidth="1"/>
  </cols>
  <sheetData>
    <row r="1" ht="12.75">
      <c r="A1" t="s">
        <v>46</v>
      </c>
    </row>
    <row r="2" spans="1:5" ht="12.75">
      <c r="A2" t="s">
        <v>47</v>
      </c>
      <c r="B2">
        <v>9</v>
      </c>
      <c r="C2" s="25">
        <v>0.36</v>
      </c>
      <c r="E2" s="25">
        <v>0.36</v>
      </c>
    </row>
    <row r="3" spans="1:5" ht="12.75">
      <c r="A3" t="s">
        <v>48</v>
      </c>
      <c r="B3">
        <v>3</v>
      </c>
      <c r="C3" s="25">
        <v>0.12</v>
      </c>
      <c r="E3" s="25">
        <v>0.64</v>
      </c>
    </row>
    <row r="4" spans="1:5" ht="12.75">
      <c r="A4" t="s">
        <v>49</v>
      </c>
      <c r="B4">
        <v>9</v>
      </c>
      <c r="C4" s="25">
        <v>0.36</v>
      </c>
      <c r="E4" s="25"/>
    </row>
    <row r="5" spans="1:3" ht="12.75">
      <c r="A5" t="s">
        <v>50</v>
      </c>
      <c r="B5">
        <v>3</v>
      </c>
      <c r="C5" s="25">
        <v>0.12</v>
      </c>
    </row>
    <row r="6" spans="1:3" ht="12.75">
      <c r="A6" t="s">
        <v>51</v>
      </c>
      <c r="B6">
        <v>1</v>
      </c>
      <c r="C6" s="25">
        <v>0.04</v>
      </c>
    </row>
    <row r="9" spans="1:2" ht="12.75">
      <c r="A9">
        <v>1</v>
      </c>
      <c r="B9">
        <v>0</v>
      </c>
    </row>
    <row r="10" spans="1:2" ht="12.75">
      <c r="A10">
        <v>2</v>
      </c>
      <c r="B10">
        <v>0</v>
      </c>
    </row>
    <row r="11" spans="1:2" ht="12.75">
      <c r="A11">
        <v>3</v>
      </c>
      <c r="B11">
        <v>0</v>
      </c>
    </row>
    <row r="12" spans="1:2" ht="12.75">
      <c r="A12">
        <v>4</v>
      </c>
      <c r="B12">
        <v>0</v>
      </c>
    </row>
    <row r="13" spans="1:2" ht="12.75">
      <c r="A13">
        <v>5</v>
      </c>
      <c r="B13">
        <v>0</v>
      </c>
    </row>
    <row r="14" spans="1:2" ht="12.75">
      <c r="A14">
        <v>6</v>
      </c>
      <c r="B14">
        <v>0</v>
      </c>
    </row>
    <row r="15" spans="1:2" ht="12.75">
      <c r="A15">
        <v>7</v>
      </c>
      <c r="B15">
        <v>0</v>
      </c>
    </row>
    <row r="16" spans="1:2" ht="12.75">
      <c r="A16">
        <v>8</v>
      </c>
      <c r="B16">
        <v>0</v>
      </c>
    </row>
    <row r="17" spans="1:2" ht="12.75">
      <c r="A17">
        <v>9</v>
      </c>
      <c r="B17">
        <v>0</v>
      </c>
    </row>
    <row r="18" spans="1:2" ht="12.75">
      <c r="A18">
        <v>1</v>
      </c>
      <c r="B18">
        <v>1</v>
      </c>
    </row>
    <row r="19" spans="1:2" ht="12.75">
      <c r="A19">
        <v>2</v>
      </c>
      <c r="B19">
        <v>1</v>
      </c>
    </row>
    <row r="20" spans="1:2" ht="12.75">
      <c r="A20">
        <v>3</v>
      </c>
      <c r="B20">
        <v>1</v>
      </c>
    </row>
    <row r="21" spans="1:2" ht="12.75">
      <c r="A21">
        <v>1</v>
      </c>
      <c r="B21">
        <v>1</v>
      </c>
    </row>
    <row r="22" spans="1:2" ht="12.75">
      <c r="A22">
        <v>2</v>
      </c>
      <c r="B22">
        <v>1</v>
      </c>
    </row>
    <row r="23" spans="1:2" ht="12.75">
      <c r="A23">
        <v>3</v>
      </c>
      <c r="B23">
        <v>1</v>
      </c>
    </row>
    <row r="24" spans="1:2" ht="12.75">
      <c r="A24">
        <v>4</v>
      </c>
      <c r="B24">
        <v>1</v>
      </c>
    </row>
    <row r="25" spans="1:2" ht="12.75">
      <c r="A25">
        <v>5</v>
      </c>
      <c r="B25">
        <v>1</v>
      </c>
    </row>
    <row r="26" spans="1:2" ht="12.75">
      <c r="A26">
        <v>6</v>
      </c>
      <c r="B26">
        <v>1</v>
      </c>
    </row>
    <row r="27" spans="1:2" ht="12.75">
      <c r="A27">
        <v>7</v>
      </c>
      <c r="B27">
        <v>1</v>
      </c>
    </row>
    <row r="28" spans="1:2" ht="12.75">
      <c r="A28">
        <v>8</v>
      </c>
      <c r="B28">
        <v>1</v>
      </c>
    </row>
    <row r="29" spans="1:2" ht="12.75">
      <c r="A29">
        <v>9</v>
      </c>
      <c r="B29">
        <v>1</v>
      </c>
    </row>
    <row r="30" spans="1:2" ht="12.75">
      <c r="A30">
        <v>1</v>
      </c>
      <c r="B30">
        <v>1</v>
      </c>
    </row>
    <row r="31" spans="1:2" ht="12.75">
      <c r="A31">
        <v>2</v>
      </c>
      <c r="B31">
        <v>1</v>
      </c>
    </row>
    <row r="32" spans="1:2" ht="12.75">
      <c r="A32">
        <v>3</v>
      </c>
      <c r="B32">
        <v>1</v>
      </c>
    </row>
    <row r="33" spans="1:2" ht="12.75">
      <c r="A33">
        <v>1</v>
      </c>
      <c r="B33">
        <v>1</v>
      </c>
    </row>
    <row r="34" spans="1:5" ht="12.75">
      <c r="A34" s="44" t="s">
        <v>45</v>
      </c>
      <c r="B34" s="45">
        <f>AVERAGE(B9:B33)</f>
        <v>0.64</v>
      </c>
      <c r="D34" t="s">
        <v>52</v>
      </c>
      <c r="E34">
        <v>0.0012</v>
      </c>
    </row>
    <row r="35" spans="1:2" ht="12.75">
      <c r="A35" s="46" t="s">
        <v>28</v>
      </c>
      <c r="B35" s="47">
        <f>STDEV(B9:B33)</f>
        <v>0.4898979485566356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7">
      <selection activeCell="E30" sqref="E30"/>
    </sheetView>
  </sheetViews>
  <sheetFormatPr defaultColWidth="9.140625" defaultRowHeight="12.75"/>
  <cols>
    <col min="2" max="2" width="10.421875" style="0" customWidth="1"/>
    <col min="3" max="3" width="6.57421875" style="0" customWidth="1"/>
    <col min="4" max="4" width="7.7109375" style="0" customWidth="1"/>
    <col min="5" max="5" width="10.00390625" style="0" customWidth="1"/>
    <col min="6" max="6" width="7.28125" style="0" customWidth="1"/>
    <col min="7" max="7" width="7.140625" style="0" customWidth="1"/>
    <col min="8" max="8" width="8.00390625" style="0" customWidth="1"/>
  </cols>
  <sheetData>
    <row r="1" spans="1:10" ht="12.7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9" ht="20.25" customHeight="1">
      <c r="A3" s="22"/>
      <c r="B3" s="57" t="s">
        <v>37</v>
      </c>
      <c r="C3" s="58"/>
      <c r="D3" s="58"/>
      <c r="E3" s="57" t="s">
        <v>54</v>
      </c>
      <c r="F3" s="58"/>
      <c r="G3" s="59"/>
      <c r="H3" s="60" t="s">
        <v>11</v>
      </c>
      <c r="I3" s="61"/>
    </row>
    <row r="4" spans="1:9" ht="12.75">
      <c r="A4" s="7"/>
      <c r="B4" s="1" t="s">
        <v>12</v>
      </c>
      <c r="C4" s="62" t="s">
        <v>13</v>
      </c>
      <c r="D4" s="63"/>
      <c r="E4" s="20" t="s">
        <v>12</v>
      </c>
      <c r="F4" s="62" t="s">
        <v>13</v>
      </c>
      <c r="G4" s="63"/>
      <c r="H4" s="60" t="s">
        <v>14</v>
      </c>
      <c r="I4" s="65" t="s">
        <v>15</v>
      </c>
    </row>
    <row r="5" spans="1:9" ht="12.75">
      <c r="A5" s="7"/>
      <c r="B5" s="8" t="s">
        <v>14</v>
      </c>
      <c r="C5" s="29" t="s">
        <v>14</v>
      </c>
      <c r="D5" s="30" t="s">
        <v>15</v>
      </c>
      <c r="E5" s="21" t="s">
        <v>14</v>
      </c>
      <c r="F5" s="29" t="s">
        <v>14</v>
      </c>
      <c r="G5" s="30" t="s">
        <v>15</v>
      </c>
      <c r="H5" s="64"/>
      <c r="I5" s="66"/>
    </row>
    <row r="6" spans="1:9" ht="12.75">
      <c r="A6" s="7" t="s">
        <v>17</v>
      </c>
      <c r="B6" s="17">
        <v>93</v>
      </c>
      <c r="C6" s="17">
        <f>(B6-36)</f>
        <v>57</v>
      </c>
      <c r="D6" s="19">
        <f>C6/36</f>
        <v>1.5833333333333333</v>
      </c>
      <c r="E6" s="3">
        <v>90</v>
      </c>
      <c r="F6" s="15">
        <f>(E6-36)</f>
        <v>54</v>
      </c>
      <c r="G6" s="9">
        <f>F6/36</f>
        <v>1.5</v>
      </c>
      <c r="H6" s="11">
        <f>B6-E6</f>
        <v>3</v>
      </c>
      <c r="I6" s="10">
        <f aca="true" t="shared" si="0" ref="I6:I17">H6/36</f>
        <v>0.08333333333333333</v>
      </c>
    </row>
    <row r="7" spans="1:9" ht="12.75">
      <c r="A7" s="7" t="s">
        <v>20</v>
      </c>
      <c r="B7" s="17">
        <v>101</v>
      </c>
      <c r="C7" s="17">
        <f aca="true" t="shared" si="1" ref="C7:C21">(B7-36)</f>
        <v>65</v>
      </c>
      <c r="D7" s="19">
        <f aca="true" t="shared" si="2" ref="D7:D21">C7/36</f>
        <v>1.8055555555555556</v>
      </c>
      <c r="E7" s="4">
        <v>80</v>
      </c>
      <c r="F7" s="15">
        <f aca="true" t="shared" si="3" ref="F7:F21">(E7-36)</f>
        <v>44</v>
      </c>
      <c r="G7" s="9">
        <f aca="true" t="shared" si="4" ref="G7:G21">F7/36</f>
        <v>1.2222222222222223</v>
      </c>
      <c r="H7" s="11">
        <f aca="true" t="shared" si="5" ref="H7:H17">B7-E7</f>
        <v>21</v>
      </c>
      <c r="I7" s="10">
        <f t="shared" si="0"/>
        <v>0.5833333333333334</v>
      </c>
    </row>
    <row r="8" spans="1:9" ht="12.75">
      <c r="A8" s="7" t="s">
        <v>22</v>
      </c>
      <c r="B8" s="17">
        <v>69</v>
      </c>
      <c r="C8" s="17">
        <f t="shared" si="1"/>
        <v>33</v>
      </c>
      <c r="D8" s="19">
        <f t="shared" si="2"/>
        <v>0.9166666666666666</v>
      </c>
      <c r="E8" s="4">
        <v>53</v>
      </c>
      <c r="F8" s="15">
        <f t="shared" si="3"/>
        <v>17</v>
      </c>
      <c r="G8" s="9">
        <f t="shared" si="4"/>
        <v>0.4722222222222222</v>
      </c>
      <c r="H8" s="11">
        <f t="shared" si="5"/>
        <v>16</v>
      </c>
      <c r="I8" s="10">
        <f t="shared" si="0"/>
        <v>0.4444444444444444</v>
      </c>
    </row>
    <row r="9" spans="1:9" ht="12.75">
      <c r="A9" s="7" t="s">
        <v>23</v>
      </c>
      <c r="B9" s="17">
        <v>68</v>
      </c>
      <c r="C9" s="17">
        <f t="shared" si="1"/>
        <v>32</v>
      </c>
      <c r="D9" s="19">
        <f t="shared" si="2"/>
        <v>0.8888888888888888</v>
      </c>
      <c r="E9" s="4">
        <v>79</v>
      </c>
      <c r="F9" s="15">
        <f t="shared" si="3"/>
        <v>43</v>
      </c>
      <c r="G9" s="9">
        <f t="shared" si="4"/>
        <v>1.1944444444444444</v>
      </c>
      <c r="H9" s="11">
        <f t="shared" si="5"/>
        <v>-11</v>
      </c>
      <c r="I9" s="10">
        <f t="shared" si="0"/>
        <v>-0.3055555555555556</v>
      </c>
    </row>
    <row r="10" spans="1:9" ht="12.75">
      <c r="A10" s="7" t="s">
        <v>55</v>
      </c>
      <c r="B10" s="17">
        <v>58</v>
      </c>
      <c r="C10" s="17">
        <f t="shared" si="1"/>
        <v>22</v>
      </c>
      <c r="D10" s="19">
        <f t="shared" si="2"/>
        <v>0.6111111111111112</v>
      </c>
      <c r="E10" s="4">
        <v>61</v>
      </c>
      <c r="F10" s="15">
        <f t="shared" si="3"/>
        <v>25</v>
      </c>
      <c r="G10" s="9">
        <f t="shared" si="4"/>
        <v>0.6944444444444444</v>
      </c>
      <c r="H10" s="11">
        <f t="shared" si="5"/>
        <v>-3</v>
      </c>
      <c r="I10" s="10">
        <f t="shared" si="0"/>
        <v>-0.08333333333333333</v>
      </c>
    </row>
    <row r="11" spans="1:9" ht="12.75">
      <c r="A11" s="7" t="s">
        <v>24</v>
      </c>
      <c r="B11" s="17">
        <v>58</v>
      </c>
      <c r="C11" s="17">
        <f t="shared" si="1"/>
        <v>22</v>
      </c>
      <c r="D11" s="19">
        <f t="shared" si="2"/>
        <v>0.6111111111111112</v>
      </c>
      <c r="E11" s="4">
        <v>57</v>
      </c>
      <c r="F11" s="15">
        <f t="shared" si="3"/>
        <v>21</v>
      </c>
      <c r="G11" s="9">
        <f t="shared" si="4"/>
        <v>0.5833333333333334</v>
      </c>
      <c r="H11" s="11">
        <f t="shared" si="5"/>
        <v>1</v>
      </c>
      <c r="I11" s="10">
        <f t="shared" si="0"/>
        <v>0.027777777777777776</v>
      </c>
    </row>
    <row r="12" spans="1:9" ht="12.75">
      <c r="A12" s="7" t="s">
        <v>27</v>
      </c>
      <c r="B12" s="17">
        <v>85</v>
      </c>
      <c r="C12" s="17">
        <f t="shared" si="1"/>
        <v>49</v>
      </c>
      <c r="D12" s="19">
        <f t="shared" si="2"/>
        <v>1.3611111111111112</v>
      </c>
      <c r="E12" s="4">
        <v>47</v>
      </c>
      <c r="F12" s="15">
        <f t="shared" si="3"/>
        <v>11</v>
      </c>
      <c r="G12" s="9">
        <f t="shared" si="4"/>
        <v>0.3055555555555556</v>
      </c>
      <c r="H12" s="11">
        <f t="shared" si="5"/>
        <v>38</v>
      </c>
      <c r="I12" s="10">
        <f t="shared" si="0"/>
        <v>1.0555555555555556</v>
      </c>
    </row>
    <row r="13" spans="1:9" ht="12.75">
      <c r="A13" s="7" t="s">
        <v>25</v>
      </c>
      <c r="B13" s="17">
        <v>78</v>
      </c>
      <c r="C13" s="17">
        <f t="shared" si="1"/>
        <v>42</v>
      </c>
      <c r="D13" s="19">
        <f t="shared" si="2"/>
        <v>1.1666666666666667</v>
      </c>
      <c r="E13" s="4">
        <v>68</v>
      </c>
      <c r="F13" s="15">
        <f t="shared" si="3"/>
        <v>32</v>
      </c>
      <c r="G13" s="9">
        <f t="shared" si="4"/>
        <v>0.8888888888888888</v>
      </c>
      <c r="H13" s="11">
        <f t="shared" si="5"/>
        <v>10</v>
      </c>
      <c r="I13" s="10">
        <f t="shared" si="0"/>
        <v>0.2777777777777778</v>
      </c>
    </row>
    <row r="14" spans="1:9" ht="12.75">
      <c r="A14" s="23" t="s">
        <v>9</v>
      </c>
      <c r="B14" s="17">
        <v>59</v>
      </c>
      <c r="C14" s="17">
        <f t="shared" si="1"/>
        <v>23</v>
      </c>
      <c r="D14" s="19">
        <f t="shared" si="2"/>
        <v>0.6388888888888888</v>
      </c>
      <c r="E14" s="4">
        <v>80</v>
      </c>
      <c r="F14" s="15">
        <f t="shared" si="3"/>
        <v>44</v>
      </c>
      <c r="G14" s="9">
        <f t="shared" si="4"/>
        <v>1.2222222222222223</v>
      </c>
      <c r="H14" s="11">
        <f t="shared" si="5"/>
        <v>-21</v>
      </c>
      <c r="I14" s="10">
        <f t="shared" si="0"/>
        <v>-0.5833333333333334</v>
      </c>
    </row>
    <row r="15" spans="1:9" ht="12.75">
      <c r="A15" s="26" t="s">
        <v>10</v>
      </c>
      <c r="B15" s="17">
        <v>87</v>
      </c>
      <c r="C15" s="17">
        <f t="shared" si="1"/>
        <v>51</v>
      </c>
      <c r="D15" s="19">
        <f t="shared" si="2"/>
        <v>1.4166666666666667</v>
      </c>
      <c r="E15" s="4">
        <v>92</v>
      </c>
      <c r="F15" s="15">
        <f t="shared" si="3"/>
        <v>56</v>
      </c>
      <c r="G15" s="9">
        <f t="shared" si="4"/>
        <v>1.5555555555555556</v>
      </c>
      <c r="H15" s="11">
        <f t="shared" si="5"/>
        <v>-5</v>
      </c>
      <c r="I15" s="10">
        <f t="shared" si="0"/>
        <v>-0.1388888888888889</v>
      </c>
    </row>
    <row r="16" spans="1:9" ht="12.75">
      <c r="A16" s="23" t="s">
        <v>4</v>
      </c>
      <c r="B16" s="17">
        <v>86</v>
      </c>
      <c r="C16" s="17">
        <f t="shared" si="1"/>
        <v>50</v>
      </c>
      <c r="D16" s="19">
        <f t="shared" si="2"/>
        <v>1.3888888888888888</v>
      </c>
      <c r="E16" s="4">
        <v>73</v>
      </c>
      <c r="F16" s="15">
        <f t="shared" si="3"/>
        <v>37</v>
      </c>
      <c r="G16" s="9">
        <f t="shared" si="4"/>
        <v>1.0277777777777777</v>
      </c>
      <c r="H16" s="11">
        <f t="shared" si="5"/>
        <v>13</v>
      </c>
      <c r="I16" s="10">
        <f t="shared" si="0"/>
        <v>0.3611111111111111</v>
      </c>
    </row>
    <row r="17" spans="1:9" ht="12.75">
      <c r="A17" s="23" t="s">
        <v>6</v>
      </c>
      <c r="B17" s="17">
        <v>70</v>
      </c>
      <c r="C17" s="17">
        <f t="shared" si="1"/>
        <v>34</v>
      </c>
      <c r="D17" s="19">
        <f t="shared" si="2"/>
        <v>0.9444444444444444</v>
      </c>
      <c r="E17" s="4">
        <v>88</v>
      </c>
      <c r="F17" s="15">
        <f t="shared" si="3"/>
        <v>52</v>
      </c>
      <c r="G17" s="9">
        <f t="shared" si="4"/>
        <v>1.4444444444444444</v>
      </c>
      <c r="H17" s="11">
        <f t="shared" si="5"/>
        <v>-18</v>
      </c>
      <c r="I17" s="10">
        <f t="shared" si="0"/>
        <v>-0.5</v>
      </c>
    </row>
    <row r="18" spans="1:9" ht="12.75">
      <c r="A18" s="27" t="s">
        <v>3</v>
      </c>
      <c r="B18" s="17">
        <v>55</v>
      </c>
      <c r="C18" s="17">
        <f t="shared" si="1"/>
        <v>19</v>
      </c>
      <c r="D18" s="19">
        <f t="shared" si="2"/>
        <v>0.5277777777777778</v>
      </c>
      <c r="E18" s="4">
        <v>49</v>
      </c>
      <c r="F18" s="15">
        <f t="shared" si="3"/>
        <v>13</v>
      </c>
      <c r="G18" s="9">
        <f t="shared" si="4"/>
        <v>0.3611111111111111</v>
      </c>
      <c r="H18" s="11">
        <f>B18-E18</f>
        <v>6</v>
      </c>
      <c r="I18" s="43">
        <f>H18/36</f>
        <v>0.16666666666666666</v>
      </c>
    </row>
    <row r="19" spans="1:9" ht="12.75">
      <c r="A19" s="7" t="s">
        <v>5</v>
      </c>
      <c r="B19" s="17">
        <v>111</v>
      </c>
      <c r="C19" s="17">
        <f t="shared" si="1"/>
        <v>75</v>
      </c>
      <c r="D19" s="19">
        <f t="shared" si="2"/>
        <v>2.0833333333333335</v>
      </c>
      <c r="E19" s="4">
        <v>87</v>
      </c>
      <c r="F19" s="15">
        <f t="shared" si="3"/>
        <v>51</v>
      </c>
      <c r="G19" s="9">
        <f t="shared" si="4"/>
        <v>1.4166666666666667</v>
      </c>
      <c r="H19" s="42">
        <f>B19-E19</f>
        <v>24</v>
      </c>
      <c r="I19" s="43">
        <f>H19/36</f>
        <v>0.6666666666666666</v>
      </c>
    </row>
    <row r="20" spans="1:11" ht="12.75">
      <c r="A20" s="23" t="s">
        <v>7</v>
      </c>
      <c r="B20" s="17">
        <v>68</v>
      </c>
      <c r="C20" s="17">
        <f t="shared" si="1"/>
        <v>32</v>
      </c>
      <c r="D20" s="19">
        <f t="shared" si="2"/>
        <v>0.8888888888888888</v>
      </c>
      <c r="E20" s="4">
        <v>62</v>
      </c>
      <c r="F20" s="15">
        <f t="shared" si="3"/>
        <v>26</v>
      </c>
      <c r="G20" s="9">
        <f t="shared" si="4"/>
        <v>0.7222222222222222</v>
      </c>
      <c r="H20" s="42">
        <f>B20-E20</f>
        <v>6</v>
      </c>
      <c r="I20" s="43">
        <f>H20/36</f>
        <v>0.16666666666666666</v>
      </c>
      <c r="K20">
        <f>7/40</f>
        <v>0.175</v>
      </c>
    </row>
    <row r="21" spans="1:11" ht="12.75">
      <c r="A21" s="24" t="s">
        <v>8</v>
      </c>
      <c r="B21" s="18">
        <v>53</v>
      </c>
      <c r="C21" s="17">
        <f t="shared" si="1"/>
        <v>17</v>
      </c>
      <c r="D21" s="19">
        <f t="shared" si="2"/>
        <v>0.4722222222222222</v>
      </c>
      <c r="E21" s="5">
        <v>71</v>
      </c>
      <c r="F21" s="15">
        <f t="shared" si="3"/>
        <v>35</v>
      </c>
      <c r="G21" s="9">
        <f t="shared" si="4"/>
        <v>0.9722222222222222</v>
      </c>
      <c r="H21" s="11">
        <f>B21-E21</f>
        <v>-18</v>
      </c>
      <c r="I21" s="43">
        <f>H21/36</f>
        <v>-0.5</v>
      </c>
      <c r="K21" s="40">
        <f>7/40</f>
        <v>0.175</v>
      </c>
    </row>
    <row r="22" spans="1:9" s="13" customFormat="1" ht="12.75">
      <c r="A22" s="12" t="s">
        <v>16</v>
      </c>
      <c r="B22" s="14">
        <f aca="true" t="shared" si="6" ref="B22:I22">AVERAGE(B6:B21)</f>
        <v>74.9375</v>
      </c>
      <c r="C22" s="14">
        <f t="shared" si="6"/>
        <v>38.9375</v>
      </c>
      <c r="D22" s="14">
        <f t="shared" si="6"/>
        <v>1.081597222222222</v>
      </c>
      <c r="E22" s="14">
        <f t="shared" si="6"/>
        <v>71.0625</v>
      </c>
      <c r="F22" s="14">
        <f t="shared" si="6"/>
        <v>35.0625</v>
      </c>
      <c r="G22" s="14">
        <f t="shared" si="6"/>
        <v>0.973958333333333</v>
      </c>
      <c r="H22" s="14">
        <f t="shared" si="6"/>
        <v>3.875</v>
      </c>
      <c r="I22" s="14">
        <f t="shared" si="6"/>
        <v>0.1076388888888889</v>
      </c>
    </row>
    <row r="23" spans="1:9" ht="12.75">
      <c r="A23" s="34" t="s">
        <v>28</v>
      </c>
      <c r="B23" s="35">
        <f>STDEV(B6:B21)</f>
        <v>17.410605005762054</v>
      </c>
      <c r="C23" s="35"/>
      <c r="D23" s="35"/>
      <c r="E23" s="35">
        <f>STDEV(E6:E21)</f>
        <v>14.937508716873328</v>
      </c>
      <c r="F23" s="35"/>
      <c r="G23" s="35"/>
      <c r="H23" s="35">
        <f>STDEV(H6:H21)</f>
        <v>16.47573974060042</v>
      </c>
      <c r="I23" s="36"/>
    </row>
    <row r="24" spans="1:9" ht="12.75">
      <c r="A24" s="34" t="s">
        <v>29</v>
      </c>
      <c r="B24" s="35">
        <f>COUNT(B6:B21)</f>
        <v>16</v>
      </c>
      <c r="C24" s="35"/>
      <c r="D24" s="36"/>
      <c r="E24" s="35">
        <f>COUNT(E6:E21)</f>
        <v>16</v>
      </c>
      <c r="F24" s="35"/>
      <c r="G24" s="36"/>
      <c r="H24" s="35">
        <f>COUNT(H6:H21)</f>
        <v>16</v>
      </c>
      <c r="I24" s="36"/>
    </row>
    <row r="25" spans="1:9" ht="12.75" hidden="1">
      <c r="A25" s="6" t="s">
        <v>26</v>
      </c>
      <c r="B25" s="31" t="e">
        <f>AVERAGE(#REF!,#REF!,#REF!,B14,#REF!,B17,B16,#REF!,B19,B20,B21)</f>
        <v>#REF!</v>
      </c>
      <c r="C25" s="31" t="e">
        <f>AVERAGE(#REF!,#REF!,#REF!,C14,#REF!,C17,C16,#REF!,C19,C20,C21)</f>
        <v>#REF!</v>
      </c>
      <c r="D25" s="38" t="e">
        <f>AVERAGE(#REF!,#REF!,#REF!,D14,#REF!,D17,D16,#REF!,D19,D20,D21)</f>
        <v>#REF!</v>
      </c>
      <c r="E25" s="38" t="e">
        <f>AVERAGE(#REF!,#REF!,#REF!,E14,#REF!,E17,E16,#REF!,E19,E20,E21)</f>
        <v>#REF!</v>
      </c>
      <c r="F25" s="38" t="e">
        <f>AVERAGE(#REF!,#REF!,#REF!,F14,#REF!,F17,F16,#REF!,F19,F20,F21)</f>
        <v>#REF!</v>
      </c>
      <c r="G25" s="38" t="e">
        <f>AVERAGE(#REF!,#REF!,#REF!,G14,#REF!,G17,G16,#REF!,G19,G20,G21)</f>
        <v>#REF!</v>
      </c>
      <c r="H25" s="38" t="e">
        <f>AVERAGE(#REF!,#REF!,#REF!,H14,#REF!,H17,H16,#REF!,H19,H20,H21)</f>
        <v>#REF!</v>
      </c>
      <c r="I25" s="38" t="e">
        <f>AVERAGE(#REF!,#REF!,#REF!,I14,#REF!,I17,I16,#REF!,I19,I20,I21)</f>
        <v>#REF!</v>
      </c>
    </row>
    <row r="26" spans="1:9" ht="12.75" hidden="1">
      <c r="A26" s="32" t="s">
        <v>21</v>
      </c>
      <c r="B26" s="33" t="e">
        <f>AVERAGE(#REF!,#REF!,#REF!,#REF!,#REF!,#REF!,#REF!,#REF!,#REF!,#REF!,#REF!,#REF!,B15,B18)</f>
        <v>#REF!</v>
      </c>
      <c r="C26" s="33" t="e">
        <f>AVERAGE(#REF!,#REF!,#REF!,#REF!,#REF!,#REF!,#REF!,#REF!,#REF!,#REF!,#REF!,#REF!,C15,C18)</f>
        <v>#REF!</v>
      </c>
      <c r="D26" s="39" t="e">
        <f>AVERAGE(#REF!,#REF!,#REF!,#REF!,#REF!,#REF!,#REF!,#REF!,#REF!,#REF!,#REF!,#REF!,D15,D18)</f>
        <v>#REF!</v>
      </c>
      <c r="E26" s="39" t="e">
        <f>AVERAGE(#REF!,#REF!,#REF!,#REF!,#REF!,#REF!,#REF!,#REF!,#REF!,#REF!,#REF!,#REF!,E15,#REF!)</f>
        <v>#REF!</v>
      </c>
      <c r="F26" s="39" t="e">
        <f>AVERAGE(#REF!,#REF!,#REF!,#REF!,#REF!,#REF!,#REF!,#REF!,#REF!,#REF!,#REF!,#REF!,F15,#REF!)</f>
        <v>#REF!</v>
      </c>
      <c r="G26" s="39" t="e">
        <f>AVERAGE(#REF!,#REF!,#REF!,#REF!,#REF!,#REF!,#REF!,#REF!,#REF!,#REF!,#REF!,#REF!,G15,#REF!)</f>
        <v>#REF!</v>
      </c>
      <c r="H26" s="39" t="e">
        <f>AVERAGE(#REF!,#REF!,#REF!,#REF!,#REF!,#REF!,#REF!,#REF!,#REF!,#REF!,#REF!,#REF!,H15,H18)</f>
        <v>#REF!</v>
      </c>
      <c r="I26" s="39" t="e">
        <f>AVERAGE(#REF!,#REF!,#REF!,#REF!,#REF!,#REF!,#REF!,#REF!,#REF!,#REF!,#REF!,#REF!,I15,I18)</f>
        <v>#REF!</v>
      </c>
    </row>
    <row r="27" spans="1:2" ht="12.75">
      <c r="A27" s="13" t="s">
        <v>30</v>
      </c>
      <c r="B27" s="37">
        <f>TTEST(B6:B21,E6:E21,2,1)</f>
        <v>0.36172389449891906</v>
      </c>
    </row>
    <row r="28" spans="1:8" ht="12.75">
      <c r="A28" t="s">
        <v>36</v>
      </c>
      <c r="B28">
        <f>B22*25/36</f>
        <v>52.03993055555556</v>
      </c>
      <c r="E28">
        <f>E22*25/36</f>
        <v>49.348958333333336</v>
      </c>
      <c r="H28">
        <f>H22*25/36</f>
        <v>2.6909722222222223</v>
      </c>
    </row>
    <row r="29" spans="1:8" ht="12.75">
      <c r="A29" t="s">
        <v>32</v>
      </c>
      <c r="B29">
        <f>B23*25/36</f>
        <v>12.090697920668093</v>
      </c>
      <c r="E29">
        <f>E23*25/36</f>
        <v>10.373269942273145</v>
      </c>
      <c r="H29">
        <f>H23*25/36</f>
        <v>11.441485930972513</v>
      </c>
    </row>
    <row r="30" spans="1:8" ht="12.75">
      <c r="A30" t="s">
        <v>31</v>
      </c>
      <c r="B30">
        <f>B29/(B24^(0.5))</f>
        <v>3.0226744801670233</v>
      </c>
      <c r="E30">
        <f>E29/(E24^(0.5))</f>
        <v>2.5933174855682863</v>
      </c>
      <c r="H30">
        <f>H29/(H24^(0.5))</f>
        <v>2.8603714827431284</v>
      </c>
    </row>
    <row r="31" ht="12.75">
      <c r="G31" s="25"/>
    </row>
    <row r="32" ht="12.75">
      <c r="E32" s="28"/>
    </row>
  </sheetData>
  <mergeCells count="7">
    <mergeCell ref="B3:D3"/>
    <mergeCell ref="E3:G3"/>
    <mergeCell ref="H3:I3"/>
    <mergeCell ref="C4:D4"/>
    <mergeCell ref="F4:G4"/>
    <mergeCell ref="H4:H5"/>
    <mergeCell ref="I4:I5"/>
  </mergeCells>
  <printOptions/>
  <pageMargins left="0.75" right="0.75" top="0.51" bottom="0.5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B11">
      <selection activeCell="J27" sqref="J27"/>
    </sheetView>
  </sheetViews>
  <sheetFormatPr defaultColWidth="9.140625" defaultRowHeight="12.75"/>
  <sheetData>
    <row r="1" ht="12.75">
      <c r="A1" t="s">
        <v>35</v>
      </c>
    </row>
    <row r="3" spans="1:9" ht="12.75">
      <c r="A3" s="22"/>
      <c r="B3" s="57" t="s">
        <v>34</v>
      </c>
      <c r="C3" s="58"/>
      <c r="D3" s="58"/>
      <c r="E3" s="57" t="s">
        <v>33</v>
      </c>
      <c r="F3" s="58"/>
      <c r="G3" s="59"/>
      <c r="H3" s="60" t="s">
        <v>11</v>
      </c>
      <c r="I3" s="61"/>
    </row>
    <row r="4" spans="1:9" ht="12.75">
      <c r="A4" s="7"/>
      <c r="B4" s="1" t="s">
        <v>12</v>
      </c>
      <c r="C4" s="62" t="s">
        <v>13</v>
      </c>
      <c r="D4" s="63"/>
      <c r="E4" s="20" t="s">
        <v>12</v>
      </c>
      <c r="F4" s="62" t="s">
        <v>13</v>
      </c>
      <c r="G4" s="63"/>
      <c r="H4" s="60" t="s">
        <v>14</v>
      </c>
      <c r="I4" s="65" t="s">
        <v>15</v>
      </c>
    </row>
    <row r="5" spans="1:9" ht="12.75">
      <c r="A5" s="7"/>
      <c r="B5" s="8" t="s">
        <v>14</v>
      </c>
      <c r="C5" s="29" t="s">
        <v>14</v>
      </c>
      <c r="D5" s="30" t="s">
        <v>15</v>
      </c>
      <c r="E5" s="21" t="s">
        <v>14</v>
      </c>
      <c r="F5" s="29" t="s">
        <v>14</v>
      </c>
      <c r="G5" s="30" t="s">
        <v>15</v>
      </c>
      <c r="H5" s="64"/>
      <c r="I5" s="66"/>
    </row>
    <row r="6" spans="1:9" ht="12.75">
      <c r="A6" s="23" t="s">
        <v>9</v>
      </c>
      <c r="B6" s="16">
        <v>90</v>
      </c>
      <c r="C6" s="17">
        <f>(B6-36)</f>
        <v>54</v>
      </c>
      <c r="D6" s="19">
        <f>C6/36</f>
        <v>1.5</v>
      </c>
      <c r="E6" s="3">
        <v>69</v>
      </c>
      <c r="F6" s="15">
        <f>(E6-36)</f>
        <v>33</v>
      </c>
      <c r="G6" s="9">
        <f>(E6-36)/36</f>
        <v>0.9166666666666666</v>
      </c>
      <c r="H6" s="11">
        <f aca="true" t="shared" si="0" ref="H6:H17">B6-E6</f>
        <v>21</v>
      </c>
      <c r="I6" s="10">
        <f aca="true" t="shared" si="1" ref="I6:I17">H6/36</f>
        <v>0.5833333333333334</v>
      </c>
    </row>
    <row r="7" spans="1:9" ht="12.75">
      <c r="A7" s="26" t="s">
        <v>10</v>
      </c>
      <c r="B7" s="17">
        <v>76</v>
      </c>
      <c r="C7" s="17">
        <f>(B7-36)</f>
        <v>40</v>
      </c>
      <c r="D7" s="19">
        <f>C7/36</f>
        <v>1.1111111111111112</v>
      </c>
      <c r="E7" s="3">
        <v>72</v>
      </c>
      <c r="F7" s="15">
        <f>(E7-36)</f>
        <v>36</v>
      </c>
      <c r="G7" s="9">
        <f>(E7-36)/36</f>
        <v>1</v>
      </c>
      <c r="H7" s="11">
        <f t="shared" si="0"/>
        <v>4</v>
      </c>
      <c r="I7" s="10">
        <f t="shared" si="1"/>
        <v>0.1111111111111111</v>
      </c>
    </row>
    <row r="8" spans="1:9" ht="12.75">
      <c r="A8" s="27" t="s">
        <v>19</v>
      </c>
      <c r="B8" s="17">
        <v>56</v>
      </c>
      <c r="C8" s="17">
        <f aca="true" t="shared" si="2" ref="C8:C17">(B8-36)</f>
        <v>20</v>
      </c>
      <c r="D8" s="19">
        <f aca="true" t="shared" si="3" ref="D8:D17">C8/36</f>
        <v>0.5555555555555556</v>
      </c>
      <c r="E8" s="3">
        <v>41</v>
      </c>
      <c r="F8" s="15">
        <f aca="true" t="shared" si="4" ref="F8:F17">(E8-36)</f>
        <v>5</v>
      </c>
      <c r="G8" s="9">
        <f>(E8-36)/36</f>
        <v>0.1388888888888889</v>
      </c>
      <c r="H8" s="11">
        <f t="shared" si="0"/>
        <v>15</v>
      </c>
      <c r="I8" s="10">
        <f t="shared" si="1"/>
        <v>0.4166666666666667</v>
      </c>
    </row>
    <row r="9" spans="1:9" ht="12.75">
      <c r="A9" s="26" t="s">
        <v>18</v>
      </c>
      <c r="B9" s="17">
        <v>60</v>
      </c>
      <c r="C9" s="17">
        <f t="shared" si="2"/>
        <v>24</v>
      </c>
      <c r="D9" s="19">
        <f t="shared" si="3"/>
        <v>0.6666666666666666</v>
      </c>
      <c r="E9" s="4">
        <v>52</v>
      </c>
      <c r="F9" s="15">
        <f t="shared" si="4"/>
        <v>16</v>
      </c>
      <c r="G9" s="9">
        <f>(E9-36)/36</f>
        <v>0.4444444444444444</v>
      </c>
      <c r="H9" s="11">
        <f t="shared" si="0"/>
        <v>8</v>
      </c>
      <c r="I9" s="10">
        <f t="shared" si="1"/>
        <v>0.2222222222222222</v>
      </c>
    </row>
    <row r="10" spans="1:9" ht="12.75">
      <c r="A10" s="7" t="s">
        <v>2</v>
      </c>
      <c r="B10" s="17">
        <v>57</v>
      </c>
      <c r="C10" s="17">
        <f t="shared" si="2"/>
        <v>21</v>
      </c>
      <c r="D10" s="19">
        <f t="shared" si="3"/>
        <v>0.5833333333333334</v>
      </c>
      <c r="E10" s="3">
        <v>52</v>
      </c>
      <c r="F10" s="15">
        <f t="shared" si="4"/>
        <v>16</v>
      </c>
      <c r="G10" s="9">
        <f aca="true" t="shared" si="5" ref="G10:G17">(E10-36)/36</f>
        <v>0.4444444444444444</v>
      </c>
      <c r="H10" s="11">
        <f t="shared" si="0"/>
        <v>5</v>
      </c>
      <c r="I10" s="10">
        <f t="shared" si="1"/>
        <v>0.1388888888888889</v>
      </c>
    </row>
    <row r="11" spans="1:9" ht="12.75">
      <c r="A11" s="23" t="s">
        <v>4</v>
      </c>
      <c r="B11" s="17">
        <v>104</v>
      </c>
      <c r="C11" s="17">
        <f t="shared" si="2"/>
        <v>68</v>
      </c>
      <c r="D11" s="19">
        <f t="shared" si="3"/>
        <v>1.8888888888888888</v>
      </c>
      <c r="E11" s="4">
        <v>102</v>
      </c>
      <c r="F11" s="15">
        <f t="shared" si="4"/>
        <v>66</v>
      </c>
      <c r="G11" s="9">
        <f t="shared" si="5"/>
        <v>1.8333333333333333</v>
      </c>
      <c r="H11" s="11">
        <f t="shared" si="0"/>
        <v>2</v>
      </c>
      <c r="I11" s="10">
        <f t="shared" si="1"/>
        <v>0.05555555555555555</v>
      </c>
    </row>
    <row r="12" spans="1:9" ht="12.75">
      <c r="A12" s="23" t="s">
        <v>6</v>
      </c>
      <c r="B12" s="17">
        <v>75</v>
      </c>
      <c r="C12" s="17">
        <f t="shared" si="2"/>
        <v>39</v>
      </c>
      <c r="D12" s="19">
        <f t="shared" si="3"/>
        <v>1.0833333333333333</v>
      </c>
      <c r="E12" s="4">
        <v>71</v>
      </c>
      <c r="F12" s="15">
        <f t="shared" si="4"/>
        <v>35</v>
      </c>
      <c r="G12" s="9">
        <f t="shared" si="5"/>
        <v>0.9722222222222222</v>
      </c>
      <c r="H12" s="11">
        <f t="shared" si="0"/>
        <v>4</v>
      </c>
      <c r="I12" s="10">
        <f t="shared" si="1"/>
        <v>0.1111111111111111</v>
      </c>
    </row>
    <row r="13" spans="1:9" ht="12.75">
      <c r="A13" s="7" t="s">
        <v>0</v>
      </c>
      <c r="B13" s="17">
        <v>90</v>
      </c>
      <c r="C13" s="17">
        <f t="shared" si="2"/>
        <v>54</v>
      </c>
      <c r="D13" s="19">
        <f t="shared" si="3"/>
        <v>1.5</v>
      </c>
      <c r="E13" s="3">
        <v>44</v>
      </c>
      <c r="F13" s="15">
        <f t="shared" si="4"/>
        <v>8</v>
      </c>
      <c r="G13" s="9">
        <f t="shared" si="5"/>
        <v>0.2222222222222222</v>
      </c>
      <c r="H13" s="11">
        <f t="shared" si="0"/>
        <v>46</v>
      </c>
      <c r="I13" s="10">
        <f t="shared" si="1"/>
        <v>1.2777777777777777</v>
      </c>
    </row>
    <row r="14" spans="1:9" ht="12.75">
      <c r="A14" s="27" t="s">
        <v>1</v>
      </c>
      <c r="B14" s="17">
        <v>80</v>
      </c>
      <c r="C14" s="17">
        <f t="shared" si="2"/>
        <v>44</v>
      </c>
      <c r="D14" s="19">
        <f t="shared" si="3"/>
        <v>1.2222222222222223</v>
      </c>
      <c r="E14" s="4">
        <v>53</v>
      </c>
      <c r="F14" s="15">
        <f t="shared" si="4"/>
        <v>17</v>
      </c>
      <c r="G14" s="9">
        <f t="shared" si="5"/>
        <v>0.4722222222222222</v>
      </c>
      <c r="H14" s="11">
        <f t="shared" si="0"/>
        <v>27</v>
      </c>
      <c r="I14" s="10">
        <f t="shared" si="1"/>
        <v>0.75</v>
      </c>
    </row>
    <row r="15" spans="1:9" ht="12.75">
      <c r="A15" s="27" t="s">
        <v>3</v>
      </c>
      <c r="B15" s="17">
        <v>60</v>
      </c>
      <c r="C15" s="17">
        <f t="shared" si="2"/>
        <v>24</v>
      </c>
      <c r="D15" s="19">
        <f t="shared" si="3"/>
        <v>0.6666666666666666</v>
      </c>
      <c r="E15" s="4">
        <v>50</v>
      </c>
      <c r="F15" s="15">
        <f t="shared" si="4"/>
        <v>14</v>
      </c>
      <c r="G15" s="9">
        <f t="shared" si="5"/>
        <v>0.3888888888888889</v>
      </c>
      <c r="H15" s="11">
        <f t="shared" si="0"/>
        <v>10</v>
      </c>
      <c r="I15" s="10">
        <f t="shared" si="1"/>
        <v>0.2777777777777778</v>
      </c>
    </row>
    <row r="16" spans="1:9" ht="12.75">
      <c r="A16" s="7" t="s">
        <v>5</v>
      </c>
      <c r="B16" s="17">
        <v>86</v>
      </c>
      <c r="C16" s="17">
        <f t="shared" si="2"/>
        <v>50</v>
      </c>
      <c r="D16" s="19">
        <f t="shared" si="3"/>
        <v>1.3888888888888888</v>
      </c>
      <c r="E16" s="3">
        <v>60</v>
      </c>
      <c r="F16" s="15">
        <f t="shared" si="4"/>
        <v>24</v>
      </c>
      <c r="G16" s="9">
        <f t="shared" si="5"/>
        <v>0.6666666666666666</v>
      </c>
      <c r="H16" s="11">
        <f t="shared" si="0"/>
        <v>26</v>
      </c>
      <c r="I16" s="10">
        <f t="shared" si="1"/>
        <v>0.7222222222222222</v>
      </c>
    </row>
    <row r="17" spans="1:12" ht="12.75">
      <c r="A17" s="23" t="s">
        <v>7</v>
      </c>
      <c r="B17" s="17">
        <v>69</v>
      </c>
      <c r="C17" s="17">
        <f t="shared" si="2"/>
        <v>33</v>
      </c>
      <c r="D17" s="19">
        <f t="shared" si="3"/>
        <v>0.9166666666666666</v>
      </c>
      <c r="E17" s="4">
        <v>63</v>
      </c>
      <c r="F17" s="15">
        <f t="shared" si="4"/>
        <v>27</v>
      </c>
      <c r="G17" s="9">
        <f t="shared" si="5"/>
        <v>0.75</v>
      </c>
      <c r="H17" s="11">
        <f t="shared" si="0"/>
        <v>6</v>
      </c>
      <c r="I17" s="10">
        <f t="shared" si="1"/>
        <v>0.16666666666666666</v>
      </c>
      <c r="L17" t="s">
        <v>38</v>
      </c>
    </row>
    <row r="18" spans="1:12" ht="12.75">
      <c r="A18" s="12" t="s">
        <v>16</v>
      </c>
      <c r="B18" s="14">
        <f aca="true" t="shared" si="6" ref="B18:I18">AVERAGE(B6:B17)</f>
        <v>75.25</v>
      </c>
      <c r="C18" s="14">
        <f t="shared" si="6"/>
        <v>39.25</v>
      </c>
      <c r="D18" s="14">
        <f t="shared" si="6"/>
        <v>1.0902777777777777</v>
      </c>
      <c r="E18" s="14">
        <f t="shared" si="6"/>
        <v>60.75</v>
      </c>
      <c r="F18" s="14">
        <f t="shared" si="6"/>
        <v>24.75</v>
      </c>
      <c r="G18" s="14">
        <f t="shared" si="6"/>
        <v>0.6875</v>
      </c>
      <c r="H18" s="14">
        <f t="shared" si="6"/>
        <v>14.5</v>
      </c>
      <c r="I18" s="14">
        <f t="shared" si="6"/>
        <v>0.40277777777777785</v>
      </c>
      <c r="L18" t="s">
        <v>39</v>
      </c>
    </row>
    <row r="19" spans="1:9" ht="12.75">
      <c r="A19" s="34" t="s">
        <v>28</v>
      </c>
      <c r="B19" s="35">
        <f>STDEV(B6:B17)</f>
        <v>15.398494613553508</v>
      </c>
      <c r="C19" s="35"/>
      <c r="D19" s="35"/>
      <c r="E19" s="35">
        <f>STDEV(E6:E17)</f>
        <v>16.531650085380303</v>
      </c>
      <c r="F19" s="35"/>
      <c r="G19" s="35"/>
      <c r="H19" s="35">
        <f>STDEV(H6:H17)</f>
        <v>13.228756555322953</v>
      </c>
      <c r="I19" s="36"/>
    </row>
    <row r="20" spans="1:9" ht="12.75">
      <c r="A20" s="34" t="s">
        <v>29</v>
      </c>
      <c r="B20" s="35">
        <f>COUNT(B6:B17)</f>
        <v>12</v>
      </c>
      <c r="C20" s="35"/>
      <c r="D20" s="36"/>
      <c r="E20" s="35">
        <f>COUNT(E6:E17)</f>
        <v>12</v>
      </c>
      <c r="F20" s="35"/>
      <c r="G20" s="36"/>
      <c r="H20" s="35">
        <f>COUNT(H6:H17)</f>
        <v>12</v>
      </c>
      <c r="I20" s="36"/>
    </row>
    <row r="21" spans="1:9" ht="12.75" hidden="1">
      <c r="A21" s="6" t="s">
        <v>26</v>
      </c>
      <c r="B21" s="31" t="e">
        <f>AVERAGE(#REF!,#REF!,#REF!,B6,B10,B12,B11,B13,B16,B17,#REF!)</f>
        <v>#REF!</v>
      </c>
      <c r="C21" s="31" t="e">
        <f>AVERAGE(#REF!,#REF!,#REF!,C6,C10,C12,C11,C13,C16,C17,#REF!)</f>
        <v>#REF!</v>
      </c>
      <c r="D21" s="38" t="e">
        <f>AVERAGE(#REF!,#REF!,#REF!,D6,D10,D12,D11,D13,D16,D17,#REF!)</f>
        <v>#REF!</v>
      </c>
      <c r="E21" s="38" t="e">
        <f>AVERAGE(#REF!,#REF!,#REF!,E6,E10,E12,E11,E13,E16,E17,#REF!)</f>
        <v>#REF!</v>
      </c>
      <c r="F21" s="38" t="e">
        <f>AVERAGE(#REF!,#REF!,#REF!,F6,F10,F12,F11,F13,F16,F17,#REF!)</f>
        <v>#REF!</v>
      </c>
      <c r="G21" s="38" t="e">
        <f>AVERAGE(#REF!,#REF!,#REF!,G6,G10,G12,G11,G13,G16,G17,#REF!)</f>
        <v>#REF!</v>
      </c>
      <c r="H21" s="38" t="e">
        <f>AVERAGE(#REF!,#REF!,#REF!,H6,H10,H12,H11,H13,H16,H17,#REF!)</f>
        <v>#REF!</v>
      </c>
      <c r="I21" s="38" t="e">
        <f>AVERAGE(#REF!,#REF!,#REF!,I6,I10,I12,I11,I13,I16,I17,#REF!)</f>
        <v>#REF!</v>
      </c>
    </row>
    <row r="22" spans="1:9" ht="12.75" hidden="1">
      <c r="A22" s="32" t="s">
        <v>21</v>
      </c>
      <c r="B22" s="33" t="e">
        <f>AVERAGE(B9,#REF!,B8,#REF!,#REF!,#REF!,#REF!,#REF!,#REF!,#REF!,#REF!,B14,B7,B15)</f>
        <v>#REF!</v>
      </c>
      <c r="C22" s="33" t="e">
        <f>AVERAGE(C9,#REF!,C8,#REF!,#REF!,#REF!,#REF!,#REF!,#REF!,#REF!,#REF!,C14,C7,C15)</f>
        <v>#REF!</v>
      </c>
      <c r="D22" s="39" t="e">
        <f>AVERAGE(D9,#REF!,D8,#REF!,#REF!,#REF!,#REF!,#REF!,#REF!,#REF!,#REF!,D14,D7,D15)</f>
        <v>#REF!</v>
      </c>
      <c r="E22" s="39" t="e">
        <f>AVERAGE(E9,#REF!,E8,#REF!,#REF!,#REF!,#REF!,#REF!,#REF!,#REF!,#REF!,E14,E7,E15)</f>
        <v>#REF!</v>
      </c>
      <c r="F22" s="39" t="e">
        <f>AVERAGE(F9,#REF!,F8,#REF!,#REF!,#REF!,#REF!,#REF!,#REF!,#REF!,#REF!,F14,F7,F15)</f>
        <v>#REF!</v>
      </c>
      <c r="G22" s="39" t="e">
        <f>AVERAGE(G9,#REF!,G8,#REF!,#REF!,#REF!,#REF!,#REF!,#REF!,#REF!,#REF!,G14,G7,G15)</f>
        <v>#REF!</v>
      </c>
      <c r="H22" s="39" t="e">
        <f>AVERAGE(H9,#REF!,H8,#REF!,#REF!,#REF!,#REF!,#REF!,#REF!,#REF!,#REF!,H14,H7,H15)</f>
        <v>#REF!</v>
      </c>
      <c r="I22" s="39" t="e">
        <f>AVERAGE(I9,#REF!,I8,#REF!,#REF!,#REF!,#REF!,#REF!,#REF!,#REF!,#REF!,I14,I7,I15)</f>
        <v>#REF!</v>
      </c>
    </row>
    <row r="23" spans="1:2" ht="12.75">
      <c r="A23" s="13" t="s">
        <v>30</v>
      </c>
      <c r="B23" s="37">
        <f>TTEST(B6:B17,E6:E17,2,1)</f>
        <v>0.00295865968005746</v>
      </c>
    </row>
    <row r="24" spans="1:8" ht="12.75">
      <c r="A24" t="s">
        <v>36</v>
      </c>
      <c r="B24">
        <f>B18*25/36</f>
        <v>52.25694444444444</v>
      </c>
      <c r="E24">
        <f>E18*25/36</f>
        <v>42.1875</v>
      </c>
      <c r="H24">
        <f>H18*25/36</f>
        <v>10.069444444444445</v>
      </c>
    </row>
    <row r="25" spans="1:8" ht="12.75">
      <c r="A25" t="s">
        <v>32</v>
      </c>
      <c r="B25">
        <f>B19*25/36</f>
        <v>10.693399037189936</v>
      </c>
      <c r="E25">
        <f>E19*25/36</f>
        <v>11.480312559291876</v>
      </c>
      <c r="H25">
        <f>H19*25/36</f>
        <v>9.186636496752051</v>
      </c>
    </row>
    <row r="26" spans="1:8" ht="12.75">
      <c r="A26" t="s">
        <v>31</v>
      </c>
      <c r="B26">
        <f>B25/(B20^(0.5))</f>
        <v>3.0869184063368476</v>
      </c>
      <c r="E26">
        <f>E25/(E20^(0.5))</f>
        <v>3.3140807732441036</v>
      </c>
      <c r="H26">
        <f>H25/(H20^(0.5))</f>
        <v>2.651953527173519</v>
      </c>
    </row>
  </sheetData>
  <mergeCells count="7">
    <mergeCell ref="B3:D3"/>
    <mergeCell ref="E3:G3"/>
    <mergeCell ref="H3:I3"/>
    <mergeCell ref="C4:D4"/>
    <mergeCell ref="F4:G4"/>
    <mergeCell ref="H4:H5"/>
    <mergeCell ref="I4:I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29"/>
  <sheetViews>
    <sheetView workbookViewId="0" topLeftCell="B14">
      <selection activeCell="B25" sqref="B25"/>
    </sheetView>
  </sheetViews>
  <sheetFormatPr defaultColWidth="9.140625" defaultRowHeight="12.75"/>
  <sheetData>
    <row r="3" spans="1:9" ht="12.75">
      <c r="A3" s="22"/>
      <c r="B3" s="57" t="s">
        <v>37</v>
      </c>
      <c r="C3" s="58"/>
      <c r="D3" s="58"/>
      <c r="E3" s="57" t="s">
        <v>40</v>
      </c>
      <c r="F3" s="58"/>
      <c r="G3" s="59"/>
      <c r="H3" s="60" t="s">
        <v>11</v>
      </c>
      <c r="I3" s="61"/>
    </row>
    <row r="4" spans="1:9" ht="12.75">
      <c r="A4" s="7"/>
      <c r="B4" s="1" t="s">
        <v>12</v>
      </c>
      <c r="C4" s="62" t="s">
        <v>13</v>
      </c>
      <c r="D4" s="63"/>
      <c r="E4" s="20" t="s">
        <v>12</v>
      </c>
      <c r="F4" s="62" t="s">
        <v>13</v>
      </c>
      <c r="G4" s="63"/>
      <c r="H4" s="60" t="s">
        <v>14</v>
      </c>
      <c r="I4" s="65" t="s">
        <v>15</v>
      </c>
    </row>
    <row r="5" spans="1:9" ht="12.75">
      <c r="A5" s="7"/>
      <c r="B5" s="8" t="s">
        <v>14</v>
      </c>
      <c r="C5" s="29" t="s">
        <v>14</v>
      </c>
      <c r="D5" s="30" t="s">
        <v>15</v>
      </c>
      <c r="E5" s="21" t="s">
        <v>14</v>
      </c>
      <c r="F5" s="29" t="s">
        <v>14</v>
      </c>
      <c r="G5" s="30" t="s">
        <v>15</v>
      </c>
      <c r="H5" s="64"/>
      <c r="I5" s="66"/>
    </row>
    <row r="6" spans="1:9" ht="12.75">
      <c r="A6" s="23" t="s">
        <v>9</v>
      </c>
      <c r="B6" s="17">
        <v>59</v>
      </c>
      <c r="C6" s="17">
        <f aca="true" t="shared" si="0" ref="C6:C14">(B6-36)</f>
        <v>23</v>
      </c>
      <c r="D6" s="19">
        <f aca="true" t="shared" si="1" ref="D6:D14">C6/36</f>
        <v>0.6388888888888888</v>
      </c>
      <c r="E6" s="3">
        <v>69</v>
      </c>
      <c r="F6" s="15">
        <f aca="true" t="shared" si="2" ref="F6:F18">(E6-36)</f>
        <v>33</v>
      </c>
      <c r="G6" s="9">
        <f aca="true" t="shared" si="3" ref="G6:G18">(E6-36)/36</f>
        <v>0.9166666666666666</v>
      </c>
      <c r="H6" s="42">
        <f aca="true" t="shared" si="4" ref="H6:H18">B6-E6</f>
        <v>-10</v>
      </c>
      <c r="I6" s="43">
        <f aca="true" t="shared" si="5" ref="I6:I18">H6/36</f>
        <v>-0.2777777777777778</v>
      </c>
    </row>
    <row r="7" spans="1:9" ht="12.75">
      <c r="A7" s="26" t="s">
        <v>10</v>
      </c>
      <c r="B7" s="17">
        <v>87</v>
      </c>
      <c r="C7" s="17">
        <f t="shared" si="0"/>
        <v>51</v>
      </c>
      <c r="D7" s="19">
        <f t="shared" si="1"/>
        <v>1.4166666666666667</v>
      </c>
      <c r="E7" s="3">
        <v>72</v>
      </c>
      <c r="F7" s="15">
        <f t="shared" si="2"/>
        <v>36</v>
      </c>
      <c r="G7" s="9">
        <f t="shared" si="3"/>
        <v>1</v>
      </c>
      <c r="H7" s="11">
        <f>B7-E7</f>
        <v>15</v>
      </c>
      <c r="I7" s="43">
        <f t="shared" si="5"/>
        <v>0.4166666666666667</v>
      </c>
    </row>
    <row r="8" spans="1:9" ht="12.75">
      <c r="A8" s="23" t="s">
        <v>4</v>
      </c>
      <c r="B8" s="17">
        <v>86</v>
      </c>
      <c r="C8" s="17">
        <f t="shared" si="0"/>
        <v>50</v>
      </c>
      <c r="D8" s="19">
        <f t="shared" si="1"/>
        <v>1.3888888888888888</v>
      </c>
      <c r="E8" s="4">
        <v>102</v>
      </c>
      <c r="F8" s="15">
        <f t="shared" si="2"/>
        <v>66</v>
      </c>
      <c r="G8" s="9">
        <f t="shared" si="3"/>
        <v>1.8333333333333333</v>
      </c>
      <c r="H8" s="11">
        <f>B8-E8</f>
        <v>-16</v>
      </c>
      <c r="I8" s="43">
        <f t="shared" si="5"/>
        <v>-0.4444444444444444</v>
      </c>
    </row>
    <row r="9" spans="1:9" ht="12.75">
      <c r="A9" s="23" t="s">
        <v>6</v>
      </c>
      <c r="B9" s="17">
        <v>70</v>
      </c>
      <c r="C9" s="17">
        <f t="shared" si="0"/>
        <v>34</v>
      </c>
      <c r="D9" s="19">
        <f t="shared" si="1"/>
        <v>0.9444444444444444</v>
      </c>
      <c r="E9" s="4">
        <v>71</v>
      </c>
      <c r="F9" s="15">
        <f t="shared" si="2"/>
        <v>35</v>
      </c>
      <c r="G9" s="9">
        <f t="shared" si="3"/>
        <v>0.9722222222222222</v>
      </c>
      <c r="H9" s="11">
        <f>B9-E9</f>
        <v>-1</v>
      </c>
      <c r="I9" s="43">
        <f t="shared" si="5"/>
        <v>-0.027777777777777776</v>
      </c>
    </row>
    <row r="10" spans="1:9" ht="12.75">
      <c r="A10" s="27" t="s">
        <v>3</v>
      </c>
      <c r="B10" s="17">
        <v>55</v>
      </c>
      <c r="C10" s="17">
        <f t="shared" si="0"/>
        <v>19</v>
      </c>
      <c r="D10" s="19">
        <f t="shared" si="1"/>
        <v>0.5277777777777778</v>
      </c>
      <c r="E10" s="4">
        <v>50</v>
      </c>
      <c r="F10" s="15">
        <f t="shared" si="2"/>
        <v>14</v>
      </c>
      <c r="G10" s="9">
        <f t="shared" si="3"/>
        <v>0.3888888888888889</v>
      </c>
      <c r="H10" s="11">
        <f t="shared" si="4"/>
        <v>5</v>
      </c>
      <c r="I10" s="43">
        <f t="shared" si="5"/>
        <v>0.1388888888888889</v>
      </c>
    </row>
    <row r="11" spans="1:9" ht="12.75">
      <c r="A11" s="7" t="s">
        <v>5</v>
      </c>
      <c r="B11" s="17">
        <v>111</v>
      </c>
      <c r="C11" s="17">
        <f t="shared" si="0"/>
        <v>75</v>
      </c>
      <c r="D11" s="19">
        <f t="shared" si="1"/>
        <v>2.0833333333333335</v>
      </c>
      <c r="E11" s="3">
        <v>60</v>
      </c>
      <c r="F11" s="15">
        <f t="shared" si="2"/>
        <v>24</v>
      </c>
      <c r="G11" s="9">
        <f t="shared" si="3"/>
        <v>0.6666666666666666</v>
      </c>
      <c r="H11" s="42">
        <f t="shared" si="4"/>
        <v>51</v>
      </c>
      <c r="I11" s="43">
        <f t="shared" si="5"/>
        <v>1.4166666666666667</v>
      </c>
    </row>
    <row r="12" spans="1:9" ht="12.75">
      <c r="A12" s="23" t="s">
        <v>7</v>
      </c>
      <c r="B12" s="17">
        <v>68</v>
      </c>
      <c r="C12" s="17">
        <f t="shared" si="0"/>
        <v>32</v>
      </c>
      <c r="D12" s="19">
        <f t="shared" si="1"/>
        <v>0.8888888888888888</v>
      </c>
      <c r="E12" s="4">
        <v>63</v>
      </c>
      <c r="F12" s="15">
        <f t="shared" si="2"/>
        <v>27</v>
      </c>
      <c r="G12" s="9">
        <f t="shared" si="3"/>
        <v>0.75</v>
      </c>
      <c r="H12" s="42">
        <f t="shared" si="4"/>
        <v>5</v>
      </c>
      <c r="I12" s="43">
        <f t="shared" si="5"/>
        <v>0.1388888888888889</v>
      </c>
    </row>
    <row r="13" spans="1:9" ht="12.75">
      <c r="A13" s="24" t="s">
        <v>8</v>
      </c>
      <c r="B13" s="18">
        <v>53</v>
      </c>
      <c r="C13" s="17">
        <f t="shared" si="0"/>
        <v>17</v>
      </c>
      <c r="D13" s="19">
        <f t="shared" si="1"/>
        <v>0.4722222222222222</v>
      </c>
      <c r="E13" s="5">
        <v>42</v>
      </c>
      <c r="F13" s="15">
        <f t="shared" si="2"/>
        <v>6</v>
      </c>
      <c r="G13" s="9">
        <f t="shared" si="3"/>
        <v>0.16666666666666666</v>
      </c>
      <c r="H13" s="11">
        <f t="shared" si="4"/>
        <v>11</v>
      </c>
      <c r="I13" s="43">
        <f t="shared" si="5"/>
        <v>0.3055555555555556</v>
      </c>
    </row>
    <row r="14" spans="1:9" ht="12.75">
      <c r="A14" s="41" t="s">
        <v>41</v>
      </c>
      <c r="B14" s="17">
        <v>79</v>
      </c>
      <c r="C14" s="17">
        <f t="shared" si="0"/>
        <v>43</v>
      </c>
      <c r="D14" s="19">
        <f t="shared" si="1"/>
        <v>1.1944444444444444</v>
      </c>
      <c r="E14" s="3">
        <v>44</v>
      </c>
      <c r="F14" s="15">
        <f t="shared" si="2"/>
        <v>8</v>
      </c>
      <c r="G14" s="9">
        <f t="shared" si="3"/>
        <v>0.2222222222222222</v>
      </c>
      <c r="H14" s="11">
        <f t="shared" si="4"/>
        <v>35</v>
      </c>
      <c r="I14" s="43">
        <f t="shared" si="5"/>
        <v>0.9722222222222222</v>
      </c>
    </row>
    <row r="15" spans="1:9" ht="12.75">
      <c r="A15" s="41" t="s">
        <v>42</v>
      </c>
      <c r="B15" s="17">
        <v>86</v>
      </c>
      <c r="C15" s="17">
        <f>(B15-36)</f>
        <v>50</v>
      </c>
      <c r="D15" s="19">
        <f>C15/36</f>
        <v>1.3888888888888888</v>
      </c>
      <c r="E15" s="4">
        <v>53</v>
      </c>
      <c r="F15" s="15">
        <f t="shared" si="2"/>
        <v>17</v>
      </c>
      <c r="G15" s="9">
        <f t="shared" si="3"/>
        <v>0.4722222222222222</v>
      </c>
      <c r="H15" s="11">
        <f>B15-E15</f>
        <v>33</v>
      </c>
      <c r="I15" s="43">
        <f t="shared" si="5"/>
        <v>0.9166666666666666</v>
      </c>
    </row>
    <row r="16" spans="1:9" ht="12.75">
      <c r="A16" s="41" t="s">
        <v>43</v>
      </c>
      <c r="B16" s="17">
        <v>98</v>
      </c>
      <c r="C16" s="17">
        <f>(B16-36)</f>
        <v>62</v>
      </c>
      <c r="D16" s="19">
        <f>C16/36</f>
        <v>1.7222222222222223</v>
      </c>
      <c r="E16" s="3">
        <v>52</v>
      </c>
      <c r="F16" s="15">
        <f t="shared" si="2"/>
        <v>16</v>
      </c>
      <c r="G16" s="9">
        <f t="shared" si="3"/>
        <v>0.4444444444444444</v>
      </c>
      <c r="H16" s="11">
        <f t="shared" si="4"/>
        <v>46</v>
      </c>
      <c r="I16" s="43">
        <f t="shared" si="5"/>
        <v>1.2777777777777777</v>
      </c>
    </row>
    <row r="17" spans="1:9" ht="12.75">
      <c r="A17" s="41" t="s">
        <v>44</v>
      </c>
      <c r="B17" s="17">
        <v>86</v>
      </c>
      <c r="C17" s="17">
        <f>(B17-36)</f>
        <v>50</v>
      </c>
      <c r="D17" s="19">
        <f>C17/36</f>
        <v>1.3888888888888888</v>
      </c>
      <c r="E17" s="3">
        <v>41</v>
      </c>
      <c r="F17" s="15">
        <f t="shared" si="2"/>
        <v>5</v>
      </c>
      <c r="G17" s="9">
        <f t="shared" si="3"/>
        <v>0.1388888888888889</v>
      </c>
      <c r="H17" s="11">
        <f t="shared" si="4"/>
        <v>45</v>
      </c>
      <c r="I17" s="43">
        <f t="shared" si="5"/>
        <v>1.25</v>
      </c>
    </row>
    <row r="18" spans="1:9" ht="12.75">
      <c r="A18" s="41" t="s">
        <v>18</v>
      </c>
      <c r="B18" s="17">
        <v>81</v>
      </c>
      <c r="C18" s="17">
        <f>(B18-36)</f>
        <v>45</v>
      </c>
      <c r="D18" s="19">
        <f>C18/36</f>
        <v>1.25</v>
      </c>
      <c r="E18" s="4">
        <v>52</v>
      </c>
      <c r="F18" s="15">
        <f t="shared" si="2"/>
        <v>16</v>
      </c>
      <c r="G18" s="9">
        <f t="shared" si="3"/>
        <v>0.4444444444444444</v>
      </c>
      <c r="H18" s="11">
        <f t="shared" si="4"/>
        <v>29</v>
      </c>
      <c r="I18" s="43">
        <f t="shared" si="5"/>
        <v>0.8055555555555556</v>
      </c>
    </row>
    <row r="19" spans="1:9" ht="12.75">
      <c r="A19" s="12" t="s">
        <v>16</v>
      </c>
      <c r="B19" s="14">
        <f>AVERAGE(B6:B18)</f>
        <v>78.38461538461539</v>
      </c>
      <c r="C19" s="14">
        <f aca="true" t="shared" si="6" ref="C19:I19">AVERAGE(C6:C18)</f>
        <v>42.38461538461539</v>
      </c>
      <c r="D19" s="14">
        <f t="shared" si="6"/>
        <v>1.1773504273504274</v>
      </c>
      <c r="E19" s="14">
        <f t="shared" si="6"/>
        <v>59.30769230769231</v>
      </c>
      <c r="F19" s="14">
        <f t="shared" si="6"/>
        <v>23.307692307692307</v>
      </c>
      <c r="G19" s="14">
        <f t="shared" si="6"/>
        <v>0.6474358974358976</v>
      </c>
      <c r="H19" s="14">
        <f t="shared" si="6"/>
        <v>19.076923076923077</v>
      </c>
      <c r="I19" s="14">
        <f t="shared" si="6"/>
        <v>0.5299145299145299</v>
      </c>
    </row>
    <row r="20" spans="1:9" ht="12.75">
      <c r="A20" s="34" t="s">
        <v>28</v>
      </c>
      <c r="B20" s="35">
        <f>STDEV(B6:B18)</f>
        <v>16.95355646827759</v>
      </c>
      <c r="C20" s="35"/>
      <c r="D20" s="35"/>
      <c r="E20" s="35">
        <f>STDEV(E6:E18)</f>
        <v>16.66025517704044</v>
      </c>
      <c r="F20" s="35"/>
      <c r="G20" s="35"/>
      <c r="H20" s="35">
        <f>STDEV(H6:H18)</f>
        <v>22.20908799891589</v>
      </c>
      <c r="I20" s="36"/>
    </row>
    <row r="21" spans="1:9" ht="12.75">
      <c r="A21" s="34" t="s">
        <v>29</v>
      </c>
      <c r="B21" s="35">
        <f>COUNT(B6:B18)</f>
        <v>13</v>
      </c>
      <c r="C21" s="35"/>
      <c r="D21" s="36"/>
      <c r="E21" s="35">
        <f>COUNT(E6:E18)</f>
        <v>13</v>
      </c>
      <c r="F21" s="35"/>
      <c r="G21" s="36"/>
      <c r="H21" s="35">
        <f>COUNT(H6:H18)</f>
        <v>13</v>
      </c>
      <c r="I21" s="36"/>
    </row>
    <row r="22" spans="1:9" ht="12.75" hidden="1">
      <c r="A22" s="6" t="s">
        <v>26</v>
      </c>
      <c r="B22" s="31" t="e">
        <f>AVERAGE(#REF!,#REF!,#REF!,B6,#REF!,B9,B8,#REF!,B11,B12,B13)</f>
        <v>#REF!</v>
      </c>
      <c r="C22" s="31" t="e">
        <f>AVERAGE(#REF!,#REF!,#REF!,C6,#REF!,C9,C8,#REF!,C11,C12,C13)</f>
        <v>#REF!</v>
      </c>
      <c r="D22" s="38" t="e">
        <f>AVERAGE(#REF!,#REF!,#REF!,D6,#REF!,D9,D8,#REF!,D11,D12,D13)</f>
        <v>#REF!</v>
      </c>
      <c r="E22" s="38" t="e">
        <f>AVERAGE(#REF!,#REF!,#REF!,E6,#REF!,E9,E8,#REF!,E11,E12,E13)</f>
        <v>#REF!</v>
      </c>
      <c r="F22" s="38" t="e">
        <f>AVERAGE(#REF!,#REF!,#REF!,F6,#REF!,F9,F8,#REF!,F11,F12,F13)</f>
        <v>#REF!</v>
      </c>
      <c r="G22" s="38" t="e">
        <f>AVERAGE(#REF!,#REF!,#REF!,G6,#REF!,G9,G8,#REF!,G11,G12,G13)</f>
        <v>#REF!</v>
      </c>
      <c r="H22" s="38" t="e">
        <f>AVERAGE(#REF!,#REF!,#REF!,H6,#REF!,H9,H8,#REF!,H11,H12,H13)</f>
        <v>#REF!</v>
      </c>
      <c r="I22" s="38" t="e">
        <f>AVERAGE(#REF!,#REF!,#REF!,I6,#REF!,I9,I8,#REF!,I11,I12,I13)</f>
        <v>#REF!</v>
      </c>
    </row>
    <row r="23" spans="1:9" ht="12.75" hidden="1">
      <c r="A23" s="32" t="s">
        <v>21</v>
      </c>
      <c r="B23" s="33" t="e">
        <f>AVERAGE(#REF!,#REF!,#REF!,#REF!,#REF!,#REF!,#REF!,#REF!,#REF!,#REF!,#REF!,#REF!,B7,B10)</f>
        <v>#REF!</v>
      </c>
      <c r="C23" s="33" t="e">
        <f>AVERAGE(#REF!,#REF!,#REF!,#REF!,#REF!,#REF!,#REF!,#REF!,#REF!,#REF!,#REF!,#REF!,C7,C10)</f>
        <v>#REF!</v>
      </c>
      <c r="D23" s="39" t="e">
        <f>AVERAGE(#REF!,#REF!,#REF!,#REF!,#REF!,#REF!,#REF!,#REF!,#REF!,#REF!,#REF!,#REF!,D7,D10)</f>
        <v>#REF!</v>
      </c>
      <c r="E23" s="39" t="e">
        <f>AVERAGE(#REF!,#REF!,#REF!,#REF!,#REF!,#REF!,#REF!,#REF!,#REF!,#REF!,#REF!,#REF!,E7,E14)</f>
        <v>#REF!</v>
      </c>
      <c r="F23" s="39" t="e">
        <f>AVERAGE(#REF!,#REF!,#REF!,#REF!,#REF!,#REF!,#REF!,#REF!,#REF!,#REF!,#REF!,#REF!,F7,F14)</f>
        <v>#REF!</v>
      </c>
      <c r="G23" s="39" t="e">
        <f>AVERAGE(#REF!,#REF!,#REF!,#REF!,#REF!,#REF!,#REF!,#REF!,#REF!,#REF!,#REF!,#REF!,G7,G14)</f>
        <v>#REF!</v>
      </c>
      <c r="H23" s="39" t="e">
        <f>AVERAGE(#REF!,#REF!,#REF!,#REF!,#REF!,#REF!,#REF!,#REF!,#REF!,#REF!,#REF!,#REF!,H7,H10)</f>
        <v>#REF!</v>
      </c>
      <c r="I23" s="39" t="e">
        <f>AVERAGE(#REF!,#REF!,#REF!,#REF!,#REF!,#REF!,#REF!,#REF!,#REF!,#REF!,#REF!,#REF!,I7,I10)</f>
        <v>#REF!</v>
      </c>
    </row>
    <row r="24" spans="1:2" ht="12.75">
      <c r="A24" s="13" t="s">
        <v>30</v>
      </c>
      <c r="B24" s="37">
        <f>TTEST(B6:B18,E6:E18,2,1)</f>
        <v>0.009240372073665938</v>
      </c>
    </row>
    <row r="25" spans="1:8" ht="12.75">
      <c r="A25" t="s">
        <v>36</v>
      </c>
      <c r="B25">
        <f>B19*25/36</f>
        <v>54.43376068376069</v>
      </c>
      <c r="E25">
        <f>E19*25/36</f>
        <v>41.18589743589743</v>
      </c>
      <c r="H25">
        <f>H19*25/36</f>
        <v>13.247863247863247</v>
      </c>
    </row>
    <row r="26" spans="1:8" ht="12.75">
      <c r="A26" t="s">
        <v>32</v>
      </c>
      <c r="B26">
        <f>B20*25/36</f>
        <v>11.77330310297055</v>
      </c>
      <c r="E26">
        <f>E20*25/36</f>
        <v>11.569621650722528</v>
      </c>
      <c r="H26">
        <f>H20*25/36</f>
        <v>15.422977777024926</v>
      </c>
    </row>
    <row r="27" spans="1:8" ht="12.75">
      <c r="A27" t="s">
        <v>31</v>
      </c>
      <c r="B27">
        <f>B26/(B21^(0.5))</f>
        <v>3.2653267707184317</v>
      </c>
      <c r="E27">
        <f>E26/(E21^(0.5))</f>
        <v>3.208835699953723</v>
      </c>
      <c r="H27">
        <f>H26/(H21^(0.5))</f>
        <v>4.277564399646537</v>
      </c>
    </row>
    <row r="28" ht="12.75">
      <c r="G28" s="25"/>
    </row>
    <row r="29" ht="12.75">
      <c r="E29" s="28"/>
    </row>
  </sheetData>
  <mergeCells count="7">
    <mergeCell ref="B3:D3"/>
    <mergeCell ref="E3:G3"/>
    <mergeCell ref="H3:I3"/>
    <mergeCell ref="C4:D4"/>
    <mergeCell ref="F4:G4"/>
    <mergeCell ref="H4:H5"/>
    <mergeCell ref="I4:I5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I14" sqref="I14"/>
    </sheetView>
  </sheetViews>
  <sheetFormatPr defaultColWidth="9.140625" defaultRowHeight="12.75"/>
  <cols>
    <col min="2" max="5" width="12.421875" style="0" customWidth="1"/>
    <col min="8" max="8" width="11.57421875" style="0" bestFit="1" customWidth="1"/>
  </cols>
  <sheetData>
    <row r="1" spans="1:5" ht="12.75">
      <c r="A1" s="48"/>
      <c r="B1" s="67" t="s">
        <v>57</v>
      </c>
      <c r="C1" s="67"/>
      <c r="D1" s="67" t="s">
        <v>58</v>
      </c>
      <c r="E1" s="63"/>
    </row>
    <row r="2" spans="1:5" ht="12.75">
      <c r="A2" s="49"/>
      <c r="B2" s="50" t="s">
        <v>59</v>
      </c>
      <c r="C2" s="51" t="s">
        <v>60</v>
      </c>
      <c r="D2" s="50" t="s">
        <v>59</v>
      </c>
      <c r="E2" s="51" t="s">
        <v>60</v>
      </c>
    </row>
    <row r="3" spans="1:8" ht="12.75">
      <c r="A3" s="52" t="s">
        <v>56</v>
      </c>
      <c r="H3" t="s">
        <v>61</v>
      </c>
    </row>
    <row r="4" spans="1:8" ht="38.25">
      <c r="A4" s="53" t="s">
        <v>64</v>
      </c>
      <c r="B4" s="54">
        <f>'H2'!$B$28-25</f>
        <v>27.039930555555557</v>
      </c>
      <c r="C4" s="52">
        <f>'H2'!$E$28-25</f>
        <v>24.348958333333336</v>
      </c>
      <c r="D4" s="52">
        <f>'H2'!$B$30</f>
        <v>3.0226744801670233</v>
      </c>
      <c r="E4" s="55">
        <f>'H2'!E30</f>
        <v>2.5933174855682863</v>
      </c>
      <c r="H4" s="53">
        <f>'H2'!$B$27</f>
        <v>0.36172389449891906</v>
      </c>
    </row>
    <row r="5" spans="1:8" ht="38.25">
      <c r="A5" s="53" t="s">
        <v>63</v>
      </c>
      <c r="B5">
        <f>'H3'!$B$24-25</f>
        <v>27.256944444444443</v>
      </c>
      <c r="C5">
        <f>'H3'!$E$24-25</f>
        <v>17.1875</v>
      </c>
      <c r="D5">
        <f>'H3'!$B$26</f>
        <v>3.0869184063368476</v>
      </c>
      <c r="E5">
        <f>'H3'!$E$26</f>
        <v>3.3140807732441036</v>
      </c>
      <c r="H5" s="53">
        <f>'H3'!$B$23</f>
        <v>0.00295865968005746</v>
      </c>
    </row>
    <row r="6" spans="1:8" ht="38.25">
      <c r="A6" s="56" t="s">
        <v>62</v>
      </c>
      <c r="B6" s="54">
        <f>'H4'!B25-25</f>
        <v>29.43376068376069</v>
      </c>
      <c r="C6" s="52">
        <f>'H4'!E25-25</f>
        <v>16.18589743589743</v>
      </c>
      <c r="D6" s="52">
        <f>'H4'!B27</f>
        <v>3.2653267707184317</v>
      </c>
      <c r="E6" s="55">
        <f>'H4'!E27</f>
        <v>3.208835699953723</v>
      </c>
      <c r="H6" s="56">
        <f>'H4'!B24</f>
        <v>0.009240372073665938</v>
      </c>
    </row>
  </sheetData>
  <mergeCells count="2">
    <mergeCell ref="B1:C1"/>
    <mergeCell ref="D1:E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Taemie Kim</dc:creator>
  <cp:keywords/>
  <dc:description/>
  <cp:lastModifiedBy>Taemie Kim</cp:lastModifiedBy>
  <cp:lastPrinted>2004-12-01T22:41:59Z</cp:lastPrinted>
  <dcterms:created xsi:type="dcterms:W3CDTF">2004-11-29T21:44:22Z</dcterms:created>
  <dcterms:modified xsi:type="dcterms:W3CDTF">2004-12-12T21:57:15Z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892366917</vt:i4>
  </property>
  <property fmtid="{D5CDD505-2E9C-101B-9397-08002B2CF9AE}" pid="3" name="_EmailSubject">
    <vt:lpwstr/>
  </property>
  <property fmtid="{D5CDD505-2E9C-101B-9397-08002B2CF9AE}" pid="4" name="_AuthorEmail">
    <vt:lpwstr>taemie.kim@stanford.edu</vt:lpwstr>
  </property>
  <property fmtid="{D5CDD505-2E9C-101B-9397-08002B2CF9AE}" pid="5" name="_AuthorEmailDisplayName">
    <vt:lpwstr>Taemie Kim</vt:lpwstr>
  </property>
  <property fmtid="{D5CDD505-2E9C-101B-9397-08002B2CF9AE}" pid="6" name="_ReviewingToolsShownOnce">
    <vt:lpwstr/>
  </property>
</Properties>
</file>