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Group Heuristic Evaluation" sheetId="1" r:id="rId4"/>
    <sheet state="visible" name="Summary of Evaluations" sheetId="2" r:id="rId5"/>
    <sheet state="visible" name="Evaluation Statistics" sheetId="3" r:id="rId6"/>
    <sheet state="visible" name="Summary Recommendations" sheetId="4" r:id="rId7"/>
  </sheets>
  <definedNames>
    <definedName hidden="1" localSheetId="0" name="_xlnm._FilterDatabase">'Group Heuristic Evaluation'!$A$10:$I$85</definedName>
    <definedName hidden="1" localSheetId="0" name="Z_6C8CE9B2_082F_4A8E_B313_663E9EBE79B4_.wvu.FilterData">'Group Heuristic Evaluation'!$A$10:$I$85</definedName>
    <definedName hidden="1" localSheetId="0" name="Z_981844BA_893F_4038_BF20_37C1797C32ED_.wvu.FilterData">'Group Heuristic Evaluation'!$A$10:$I$85</definedName>
  </definedNames>
  <calcPr/>
  <customWorkbookViews>
    <customWorkbookView activeSheetId="0" maximized="1" windowHeight="0" windowWidth="0" guid="{981844BA-893F-4038-BF20-37C1797C32ED}" name="Group by Task "/>
    <customWorkbookView activeSheetId="0" maximized="1" windowHeight="0" windowWidth="0" guid="{6C8CE9B2-082F-4A8E-B313-663E9EBE79B4}" name="Group by Task"/>
  </customWorkbookViews>
</workbook>
</file>

<file path=xl/sharedStrings.xml><?xml version="1.0" encoding="utf-8"?>
<sst xmlns="http://schemas.openxmlformats.org/spreadsheetml/2006/main" count="497" uniqueCount="288">
  <si>
    <t xml:space="preserve">Prototype Description: </t>
  </si>
  <si>
    <t>FoodWise is an Eating Disorder Recovery Prototype that allows users to take a tailored survey, access recovery tools, and complete guided modules</t>
  </si>
  <si>
    <t>Simple Task</t>
  </si>
  <si>
    <t xml:space="preserve">Complete an entry survey about food habits and reasons for recovery. </t>
  </si>
  <si>
    <t>Moderate Task</t>
  </si>
  <si>
    <t>Access, modify, and use various "toolbox" tools to aid the user on their road to recovery</t>
  </si>
  <si>
    <t>Complex Task</t>
  </si>
  <si>
    <t>Complete a "module", which consists of completing checklist tasks, watching lessons, and accessing the lesson journal</t>
  </si>
  <si>
    <t>Problem #</t>
  </si>
  <si>
    <t xml:space="preserve">Heuristic </t>
  </si>
  <si>
    <t>Task</t>
  </si>
  <si>
    <t>Severity</t>
  </si>
  <si>
    <t>Description</t>
  </si>
  <si>
    <t>Rationale</t>
  </si>
  <si>
    <t>Fix</t>
  </si>
  <si>
    <t>Found by</t>
  </si>
  <si>
    <t>Column 9</t>
  </si>
  <si>
    <t>H11: Accessible Design</t>
  </si>
  <si>
    <t>1. Simple Task</t>
  </si>
  <si>
    <t>The Llama dialogue is targeted towards Gen Z</t>
  </si>
  <si>
    <t xml:space="preserve">I am not sure if Gen Z is your target demographic, if it is then the dialogue is great for users but it isolates other age groups. </t>
  </si>
  <si>
    <t>No fix, just something to consider / clar</t>
  </si>
  <si>
    <t>D</t>
  </si>
  <si>
    <t>H5: Error Prevention</t>
  </si>
  <si>
    <t>2. Moderate Task</t>
  </si>
  <si>
    <t>User can add custom tool through the page screenshot on the right</t>
  </si>
  <si>
    <t>User might not know they are required to enter all fields</t>
  </si>
  <si>
    <t xml:space="preserve">Add warning with red-bordered entry boxes to show missing entry </t>
  </si>
  <si>
    <t>C</t>
  </si>
  <si>
    <t>H12: Value Alignment &amp; Inclusion</t>
  </si>
  <si>
    <t>3. Complex Task</t>
  </si>
  <si>
    <t>Users that really waver in their ability to remain on a healthy path may feel isolated by the singular direction of the map</t>
  </si>
  <si>
    <t>This alienation may isolate users that need this help the most</t>
  </si>
  <si>
    <t>Maybe deviating from visually tracking progress with a single path?</t>
  </si>
  <si>
    <t>A</t>
  </si>
  <si>
    <t>5. Extra Violations</t>
  </si>
  <si>
    <t>The coffee shop background is not adressed elsewhere in the app</t>
  </si>
  <si>
    <t>This is confusing for an ED recovery app since coffee tends to be used as an appetite suppressant</t>
  </si>
  <si>
    <t>Maybe pick a more healing space to center your app in</t>
  </si>
  <si>
    <t>H2: Match b/w System &amp; World</t>
  </si>
  <si>
    <t xml:space="preserve">Some dialogue text is obscured by UI elements </t>
  </si>
  <si>
    <t>Having obscured text may come across as unprofessional, and in certain cases, may pose accessibility issues depending on the blocked text</t>
  </si>
  <si>
    <t>Move UI elements away from text; potentially offset the back button into a corner at least one width and height away from the dialogue text</t>
  </si>
  <si>
    <t>A, B</t>
  </si>
  <si>
    <t>H8: Aesthetic &amp; Minimalist Design</t>
  </si>
  <si>
    <t>Nonfunctional navigational buttons appear along the top/bottom before the survey has been completed</t>
  </si>
  <si>
    <t>Including navigational buttons that don't work can be confusing, especially when the user doesn't know why they aren't working yet (because they haven't finished the survey)</t>
  </si>
  <si>
    <t>Remove the navigational buttons before the user has finished the initial survey, or start the user in the survey</t>
  </si>
  <si>
    <t>B</t>
  </si>
  <si>
    <t>H6: Recognition not Recall</t>
  </si>
  <si>
    <t>Currently, there's no way for users to remember what they've responded to prior questions in the survey flow, and thus they're being burdened to hold onto whatever they've previously answered instead of having it readily available</t>
  </si>
  <si>
    <t>Users are already juggling a lot of data points and emotions when answering this flow, and having an easy way for them to offload some of the datapoints they've brought up may be valuable</t>
  </si>
  <si>
    <t xml:space="preserve">Giving users a living record of what they've said, key numbers in case they want to make edits/will need it in later portions of the flow </t>
  </si>
  <si>
    <t>The survey flow is also just really long and might create friction for users looking for easy, simple assistance with their eating</t>
  </si>
  <si>
    <t>Users would benefit from a simple, intuitive interface to get them proper help with minimal effort required on their end</t>
  </si>
  <si>
    <t>Making the survey flow slightly shorter/parts of it optional to do at different times so it's less of a burden to the user</t>
  </si>
  <si>
    <t>A, C, D</t>
  </si>
  <si>
    <t>H4: Consistency &amp; Standards</t>
  </si>
  <si>
    <t>Unclear what the "Back" button on very first frame of starting dialogue does</t>
  </si>
  <si>
    <t>This "Back" button closes the dialogue and brings the user back to the main screen -- but I am used to the back button going back to the most recent dialogue. Differentiation is important because it may lead to the assumption that the back button leaves the experience</t>
  </si>
  <si>
    <t>Having some separate button for the very first screen saying "Leave" or "Go Back" would be nice to differentiate it from the rest of the back buttons</t>
  </si>
  <si>
    <t>H9: Help Users with Errors</t>
  </si>
  <si>
    <t>There's not much room for error fixing if a user makes a mistake in the survey (I have to go all the way back/no preview/confirmation at the end)</t>
  </si>
  <si>
    <t>This might be especially important given many users will be thinking about these questions for the first time and probably don't have super well thought-out answers for their responses</t>
  </si>
  <si>
    <t>Having some kind of check either throughout (this can also double as chance for mental health breaks) or at the end to make revising errors easy without having to lose progress/all the way back</t>
  </si>
  <si>
    <t>Users have their toolbox with custom tool/view catalog buttons (screenshot)</t>
  </si>
  <si>
    <t>It was not intuitive to me that I was looking at "my toolbox", and what the relationship is between the four tools displayed on this UI and the custom tool/view catalog functions</t>
  </si>
  <si>
    <t>Change "toolbox" on the top to "my toolbox", and add a divider saying "edit tools" to group the custom tool/view catalog functions</t>
  </si>
  <si>
    <t>There is a lot of text in the prompting questions</t>
  </si>
  <si>
    <t>It is overwhelming to look at large text blocks as a user (see photo)</t>
  </si>
  <si>
    <t>Condense the amount of text displayed at a time either by staggering dialogue or using less questions</t>
  </si>
  <si>
    <t>D, A</t>
  </si>
  <si>
    <t>Lesson journals seems too close to lessons in terms of text</t>
  </si>
  <si>
    <t>It is confusing to figure out the difference upon first glance</t>
  </si>
  <si>
    <t xml:space="preserve">Rename lesson journals to just journals, </t>
  </si>
  <si>
    <t>B, D</t>
  </si>
  <si>
    <t>The directions for the toolbox tools is at the bottom of the screen</t>
  </si>
  <si>
    <t>Previous directions were above the interactable content so users may not read the directions until after the action is completed</t>
  </si>
  <si>
    <t>Move directions to the top</t>
  </si>
  <si>
    <t>The graphs in the tracker section appear to be clickable but are a different style than previously clickable items</t>
  </si>
  <si>
    <t>I am unsure if these are clickable to be enlarged or not</t>
  </si>
  <si>
    <t>Make a clear "clickable element style"</t>
  </si>
  <si>
    <t>Manual check-off for checklist items can be a bit confusing</t>
  </si>
  <si>
    <t>Requiring the user to manually check off their checklist may cause memory issues if they are going to this app between sections, and don't remember what they've done</t>
  </si>
  <si>
    <t>Make the daily checklist automatically check off items when they are completed (maybe have some text that says "Items on this checklist will be completed as you work towards your goal!")</t>
  </si>
  <si>
    <t>H10: Help &amp; Documentation</t>
  </si>
  <si>
    <t>Originally unclear what tracker is</t>
  </si>
  <si>
    <t>Took me a while to understand that the tracker section was a daily tracker to plot wellness over time</t>
  </si>
  <si>
    <t>Include a description underneath the tracker explaining that it is to log the user's stress/self-talk/eating habits over time</t>
  </si>
  <si>
    <t>Instinct is to read from left-to-right; lesson journals are read before the lessons button</t>
  </si>
  <si>
    <t>Lessons should come before Lesson Journals, since no Lesson Journals will be filled out until after Lessons are completed</t>
  </si>
  <si>
    <t>Swap the placement of the Lesson Journals and Lessons buttons</t>
  </si>
  <si>
    <t>There's no way to see which modules have been completed</t>
  </si>
  <si>
    <t>Users need to commit to memory which of the modules they have yet to complete, adding to the mental bandwidth required</t>
  </si>
  <si>
    <t>Creating a color difference for users to identify which modules remain unaddressed</t>
  </si>
  <si>
    <t>Home screen with Larry's words of wisdom on the top half screen, lessons on the bottom.</t>
  </si>
  <si>
    <t>This is such a beautiful screen! I hate to say this, but my attention went for the llama immediately and it almost distracted the user from the tools at the bottom, which is what I think the product emphasizes given descriptions of the complex task.</t>
  </si>
  <si>
    <t>Reduce the alpaca’s section to the top quarter of the screen to emphasize functional elements like lessons. Maybe try a few alternative designs so that the users immediately go for the toolbox instead of being cognitively loaded by the beautiful yet not minimalist design at the top half of screen.</t>
  </si>
  <si>
    <t>The video lessons rely heavily on visuals and hearing, which does not have a transcript or is not easy to find</t>
  </si>
  <si>
    <t xml:space="preserve">Users with auditory disabilities might need a downloadable transcript, ideally visible next to the educational lesson play button. </t>
  </si>
  <si>
    <t>Add a transcript function &amp; button next to the video</t>
  </si>
  <si>
    <t>4. All Tasks</t>
  </si>
  <si>
    <t xml:space="preserve">Difficult-to-see "X" button appears within text fields for most input fields and tracker graphs </t>
  </si>
  <si>
    <t>It is difficult to see the X button, which may pose an issue if a user accidentally clicks on it while trying to click on the text box -- and deletes whatever they have put inside</t>
  </si>
  <si>
    <t>Introduce more contrast in the "X" button, potentially a darker color - or remove it entirely because it is small</t>
  </si>
  <si>
    <t>H7: Flexibility &amp; Efficiency of Use</t>
  </si>
  <si>
    <t>The same flow is required (or at least available right now) to maneuvering the interface, and I don't see any shortcuts for power users</t>
  </si>
  <si>
    <t>Users shouldn't have to go through such a lengthy flow and should have working shortcuts to allow them to route to relevant sections of the app</t>
  </si>
  <si>
    <t>making some of the shortcuts work such that users can intuitively jump to the relevant parts of the interface and not have to go through the entire flow each time</t>
  </si>
  <si>
    <t>The text in the follow up questions in the survey is small/difficult to read</t>
  </si>
  <si>
    <t xml:space="preserve">The text gets smaller as the questions get longer which becomes inconsistent and difficult to read for users </t>
  </si>
  <si>
    <t>Change the UI to have a larger text box or shorter questions</t>
  </si>
  <si>
    <t>C, D</t>
  </si>
  <si>
    <t>Unclear what "X" button at bottom right does in "Track"ing screens</t>
  </si>
  <si>
    <t>These elements are far away from other interactables, making it confusing to figure out what exactly the "X" will reset</t>
  </si>
  <si>
    <t>Group the "X" button closer to the elements that require it (in addition to changing the contrast, as previously mentioned)</t>
  </si>
  <si>
    <t>Background boxes turn gray but are still interactable</t>
  </si>
  <si>
    <t>Unclear whether the background is supposed to be interactable or not because the checklist is the only thing that turns gray after the popup shows up</t>
  </si>
  <si>
    <t>Add a background fade to make it obvious that background objects shouldn't be interactable</t>
  </si>
  <si>
    <t>Navigation bar buttons have a hitbox that is smaller than the entire rectangle</t>
  </si>
  <si>
    <t>I sometimes missed clicking the buttons at the bottom because their collisions weren't being registered</t>
  </si>
  <si>
    <t>Make the hitbox for the tab the entire rectangle, rather than just the circular icon</t>
  </si>
  <si>
    <t>H1: Visibility of System Status</t>
  </si>
  <si>
    <t>Survey seems extremely long and has points where it feels deceptively "finished", only to ask further questions</t>
  </si>
  <si>
    <t>Survey can be frustrating because of all of the information it asks for, especially when the user has no idea how long the survey will be in the first place</t>
  </si>
  <si>
    <t>Add a progress bar to denote how far along the user has gotten through the survey, to reduce frustration when it turns out there's more to go</t>
  </si>
  <si>
    <t>A, B, C, D</t>
  </si>
  <si>
    <t>Bounding box for button extends beyond image for button</t>
  </si>
  <si>
    <t>Trying to click in the space between the images navigates to a screen, which might not be expected behavior</t>
  </si>
  <si>
    <t>Fix bounding box to only fit size of the button (I am assuming this is an accident for the med-fi prototype)</t>
  </si>
  <si>
    <t>Clicking on profile icon while in profile doesn't close it</t>
  </si>
  <si>
    <t>Personally, when I am on a sub-screen, it is my instinct to click on the icon again to close it -- also would save the user time if they want to click out of it fast</t>
  </si>
  <si>
    <t>Make clicking the profile icon while on the profile also navigate back to the screen the user was last on</t>
  </si>
  <si>
    <t>The profile screen displays age and gender</t>
  </si>
  <si>
    <t>It is unclear why this information is taken and can lead to user scrutiny about personal identifiers</t>
  </si>
  <si>
    <t>Have a privacy menu or field that shows how the data is used</t>
  </si>
  <si>
    <t>Text input feels freeing, but in reality the only inputs allowed are 0-30</t>
  </si>
  <si>
    <t>Users may run into errors with entering values if they aren't careful enough -- putting a reminder close in proximity to the input field may help users remember what they are allowed to enter</t>
  </si>
  <si>
    <t>Include some text that indicates that the entered value has to be between a certain range, or replace the text input with a slider or error message</t>
  </si>
  <si>
    <t>B, C</t>
  </si>
  <si>
    <t>"Track food noise" subpage has a slide bar showing "every min" to "meal time only"</t>
  </si>
  <si>
    <t>User wonders the terminology of the scale. User thinks their frequency might fall outside this provided range</t>
  </si>
  <si>
    <t>Change to more common scales like "never" to "almost always"</t>
  </si>
  <si>
    <t>Assistance page has a button "let's find something to do while we wait for this to pass"</t>
  </si>
  <si>
    <t>It's not obvious that "let's find something to do while we wait for this to pass" is a clickable button - looks more like a friendly message...</t>
  </si>
  <si>
    <t>Add an invitation such as "click me" to indicate it's a button and not a message</t>
  </si>
  <si>
    <t>H3: User Control &amp; Freedom</t>
  </si>
  <si>
    <t xml:space="preserve">Missing back button in screen asking the user to "estimate how many of the past 30 days you have unintentionally eaten an excess amount of food" </t>
  </si>
  <si>
    <t>Not having a back button reduces user freedom, in the event they are uncomfortable answering a question</t>
  </si>
  <si>
    <t>Add back button to return to previous prompt</t>
  </si>
  <si>
    <t>No avenue for users to edit created tools</t>
  </si>
  <si>
    <t>There only seem to be adding and modification actions; it is unclear how to remove a tool from the toolbox if it is added on accident or is no longer wanted. This is important people have evolving needs on their healing journey</t>
  </si>
  <si>
    <t>Add a "delete" option in the "add to toolbox" category and/or the "edit tool" section</t>
  </si>
  <si>
    <t>A, B, C</t>
  </si>
  <si>
    <t>User information seems like it is set in stone after survey is completed</t>
  </si>
  <si>
    <t>Having an indication (if this is a feature) that the user can modify their information at any time may be reassuring</t>
  </si>
  <si>
    <t>Add an extra piece of dialogue, claiming something like "And don't worry if things change! You can come back and we can talk about how you've been doing at any time. &lt;3"</t>
  </si>
  <si>
    <t>Disorder list is limited / may not be fully understood by the user with the disorder</t>
  </si>
  <si>
    <t>People with other eating disorders or who do not know the specific name/classification of what they are struggling with may not be able to easily identify this</t>
  </si>
  <si>
    <t>Replace the list with words that more people will understand (e.g., "I am struggling with keeping my food down") OR add hyperlinks to informational guides to help users understand these terms</t>
  </si>
  <si>
    <t>The next button is small in the bottom right of the screen in the intro survey</t>
  </si>
  <si>
    <t>It is a small target for the user to click which slows down the initial ramp-on process for a new user</t>
  </si>
  <si>
    <t>Consider a bigger/brighter button so it is a clearer target or make the screens tap anywhere to move on.</t>
  </si>
  <si>
    <t>Some of the choice options are "select all" when they read as one option only (e.g., how many hours of sleep)</t>
  </si>
  <si>
    <t>It could be an error if a user selects multiple options for different questions (see photo)</t>
  </si>
  <si>
    <t>Change user control depending on the question</t>
  </si>
  <si>
    <t>"Custom Tool" and "View Catalog" buttons do not seem like options to add new tools to the toolbox</t>
  </si>
  <si>
    <t>"Custom Tool" button is unclear that it allows the user to add a custom tool, and "View Catalog" button is unclear that you can add tools to the toolbox from the catalog. This looks like the Tag text box</t>
  </si>
  <si>
    <t>Add a (+) icon to the left of the two buttons, or change the text to be more obvious (e.g., "Add Custom Tool" and "Add From Catalog")</t>
  </si>
  <si>
    <t>Unclear that toolbox is scrollable</t>
  </si>
  <si>
    <t>Because the four tools fit perfectly in the initial section of the toolbox, it looks like there is a max of four tools -- which is surprising when it turns out to be scrollable</t>
  </si>
  <si>
    <t>Size the individual tools down so that a part of the third row of tools is visible; many other apps do this to make it obvious there is a scrolling capability</t>
  </si>
  <si>
    <t xml:space="preserve">There doesn't seem to be a way to see the status on the skills you're tracking currently </t>
  </si>
  <si>
    <t xml:space="preserve">Users may be more extrinsically motivated if they're tracking their progress on the skills they're focusing on </t>
  </si>
  <si>
    <t>Adding progress bars/badges/some form of extrinsic motivation</t>
  </si>
  <si>
    <t>Scrollbar is shown on outside of box</t>
  </si>
  <si>
    <t>Scrollbar should be on inner section of box to indicate what it is scrolling -- or else it may be confused for scrolling the screen</t>
  </si>
  <si>
    <t>Move the scrollbar on the inner portion of the box, condensing the other elements as needed (or remove the scrollbar entirely)</t>
  </si>
  <si>
    <t>Save button in toolbox doesn't look interactable</t>
  </si>
  <si>
    <t>Buttons in this app have been a yellow-ish color; the Save button on this screen looks like other boxes for input fields and text labels</t>
  </si>
  <si>
    <t>Change the color of the button to match other buttons on the application</t>
  </si>
  <si>
    <t>B, C, D</t>
  </si>
  <si>
    <t>Once the user taps on a tool, the confirmation buttons occupy 1/2 of the box width</t>
  </si>
  <si>
    <t>this is difficult for users with smaller phones or bigger fingers</t>
  </si>
  <si>
    <t>Maybe make a confirmation double-tap to add double tap to unadd as well</t>
  </si>
  <si>
    <t>Inconsistency with hyperlinks in checklist</t>
  </si>
  <si>
    <t>I didn't realize that "Write an Affirmation" would be completeable through clicking on the underlined text; additionally, I think that there could be hyperlinks to the Toolbox and Tracker to make those easier to find (without requiring the user to click through tabs)</t>
  </si>
  <si>
    <t>Make it more obvious "Write an Affirmation" is a hyperlink, or move it outside of the checklist</t>
  </si>
  <si>
    <t>Unclear what the "Toolbox" and "Tracker" are without exploring the various tabs</t>
  </si>
  <si>
    <t>The only visible buttons on the home screen are the "Lesson" and "Lesson Journal" buttons, the user is left to guess what the Tracker and Toolbox are on their own</t>
  </si>
  <si>
    <t>Add text underneath each icon in the bottom navigation bar to indicate what they are, OR add hyperlinks to the checklist to make it easier to navigate to each OR  changing what we call the toolbox/changing the icon to align better with being the main support feature of the app?</t>
  </si>
  <si>
    <t>Nothing prevents the user from checking all checklist items without completing their respective tasks</t>
  </si>
  <si>
    <t>As an app aiming to help people with their eating disorders, it shouldn't be possible to "cheat the system"</t>
  </si>
  <si>
    <t>Make checklist items automatically check after completing certain tasks, rather than allow the user to check them manually</t>
  </si>
  <si>
    <t>I'm unsure how I'm supposed to update my progress on the tasks in my toolbox and how that will be reflected on the progress map</t>
  </si>
  <si>
    <t>If the goal is for users to track their progress, there should be a way for them to provide feedback as to how they're interacting with these tools</t>
  </si>
  <si>
    <t>Creating an input feature for users to quantify their progress on each of their tools</t>
  </si>
  <si>
    <t>The access emergency help options offers support when the user hovers over the button in the prototype</t>
  </si>
  <si>
    <t>This is not implementable in a mobile interface and the message dissappears very quickly</t>
  </si>
  <si>
    <t>Make the message a permanent ui feature in this screen</t>
  </si>
  <si>
    <t>The call line is listed as a text button</t>
  </si>
  <si>
    <t>Users will have to leave the app to make the call which could create a hinderance to actually find help / remember the number</t>
  </si>
  <si>
    <t>Implement a call button within the app to make the transition seamless</t>
  </si>
  <si>
    <t>Users may not know that they can interact with the slider since it is black  in food noise</t>
  </si>
  <si>
    <t>Other clickable elements are usually in a color in the app which leads to confusion</t>
  </si>
  <si>
    <t>Make the slider a button-style icon or white background</t>
  </si>
  <si>
    <t>The scrollable text field is unclear for users</t>
  </si>
  <si>
    <t>The user must remember that it is scrollable to understand to do it again</t>
  </si>
  <si>
    <t>Add a slider icon</t>
  </si>
  <si>
    <t>What happens when users relapse? Is there a way to document that so the app remains relevant and evolves with the user accurately?</t>
  </si>
  <si>
    <t>To remain relevant to the user, the app should reflect the natural ebbs and flows of managing an ED else users will be disincentivized from using the app after their first deviation</t>
  </si>
  <si>
    <t>Adding an "oops!" or something option to allow for increased accountability</t>
  </si>
  <si>
    <t xml:space="preserve">Upon arriving at the home page, I don't quite know where I am and what button I need to press to go where. I can see a map but don't know what it represents or what I should be intending on doing. </t>
  </si>
  <si>
    <t>Documentation/a written introduction of how users should interact with this system may be helpful in equipping users with an understanding of what they should be hoping to accomplish and how</t>
  </si>
  <si>
    <t>Introduce a navigation flow or labeling where users should click to do certain tasks</t>
  </si>
  <si>
    <t>The interfact is so cute, but incredibly detailed which distracts me from the content/interactions between the llama and the turtle</t>
  </si>
  <si>
    <t>De-cluttering the interface may allow users to focus more on the introspective process, especially during the survey, and be less overwhelming/overstimulating</t>
  </si>
  <si>
    <t>Simplifying some of the detail in the user interface</t>
  </si>
  <si>
    <t>"1 bonus lesson from a shop" brings user to the map, rather than to a "shop"</t>
  </si>
  <si>
    <t>Mismatch between expectations and what actually happens when clicking on that link</t>
  </si>
  <si>
    <t>Make the hyperlink bring you to where you need to go, or clarify that the hyperlink brings you back to the main map</t>
  </si>
  <si>
    <t>No "Okay" or "Continue" button in screen after recovering from relapse</t>
  </si>
  <si>
    <t>Expectation is to find a button to continue to head back to the screen I was on previously; only options are back button or hyperlinks to other areas of the application</t>
  </si>
  <si>
    <t>Add an "Okay" button at the bottom of this screen that brings the user back to what they were doing beforehand</t>
  </si>
  <si>
    <t>Home screen top right has "!" button, leading to assistance page. Buttons in navigation bar are confusing and unexplained</t>
  </si>
  <si>
    <t>Some icons are intuitive, such as the avatar icon for the profile. Some, such as the "!" icon, are more unclear. I initially believed the "!" icon was for notifications, but it seemed to be for reporting emergencies</t>
  </si>
  <si>
    <t xml:space="preserve">Maybe use an icon other than "!" to avoid clashing with app conventions that "!" provide app-related support. Put text underneath icon to explain what it does, or replace icon (such as the "!" icon to a "!" in a triangle, which represents a warning) or add a tutorial. </t>
  </si>
  <si>
    <t>Misleading (+) buttons in Tracker screen</t>
  </si>
  <si>
    <t>The Tracker doesn't really "add" anything, it brings you to separate screens to track your daily progress</t>
  </si>
  <si>
    <t>Change the (+) icons to something like arrows (-&gt;) to indicate navigating to a different page, or remove the (+) icons altogether</t>
  </si>
  <si>
    <t xml:space="preserve">the "My Why" populating from the initial entry survey may be something users inputted thinking it would be private, but it ends up being on your profile </t>
  </si>
  <si>
    <t>This "My Why" information may either be uncomfortable for others to see or might be too private to share on behalf of users</t>
  </si>
  <si>
    <t>Eliminating it or allowing users to define their own bio</t>
  </si>
  <si>
    <t>Uninteractable "daily checklist" uses same background colors/style as interactable "lesson journals" and "lessons" buttons</t>
  </si>
  <si>
    <t>It can be a bit confusing which elements are actually interactable because they share the same look</t>
  </si>
  <si>
    <t>Make the "your daily checklist" box have a different background from the "lesson journals" and "lessons" buttons, or vice versa</t>
  </si>
  <si>
    <t>"Track food noise" on the tracker module</t>
  </si>
  <si>
    <t xml:space="preserve">Food noise might not always match the users' language, stats show only 12% people are familiar w this word </t>
  </si>
  <si>
    <t>Use "thoughts about food", something more accesible to everyday lay users</t>
  </si>
  <si>
    <t>The assistance button is not available during the survey flow, which seems like a crucial feature of the app</t>
  </si>
  <si>
    <t>Given the content in the survey portion of the app, users must have speedy access to help resources and in other screens</t>
  </si>
  <si>
    <t>Adding the assitance button into the simple flow or navbar at all times for ease of access</t>
  </si>
  <si>
    <t>A, D</t>
  </si>
  <si>
    <t>Unsure how to submit "Track"ed information</t>
  </si>
  <si>
    <t>There is no button or indicator that something has been tracked; clicking the back button does not feel like your data has been saved</t>
  </si>
  <si>
    <t>When asked for more details, opting for the "no" option sends the user back to to the beginning state of the survey</t>
  </si>
  <si>
    <t>It seems as though you need additional info to participate in the app which can confuse a user who opts for "no" or does not know what the additional info entails beforehand.</t>
  </si>
  <si>
    <t xml:space="preserve">Include more information on the additional info or have the "no" option map to another screen or message that explains the next steps rather than just looping. </t>
  </si>
  <si>
    <t>Unclear that map area is scrollable</t>
  </si>
  <si>
    <t>There is no indicator that the map is scrollable (this is a minor feature but it is nice to explore the city)</t>
  </si>
  <si>
    <t>Include some up arrow at the top left/right of the screen that indicates scrolling is possible</t>
  </si>
  <si>
    <t>I associate the map as being my "route" to get from one place to another, but don't know what each location means or how to navigate movement on the map</t>
  </si>
  <si>
    <t>This might confuse users as they may be trying to navigate the map but not know how to get to a desired location, or what each location even represents</t>
  </si>
  <si>
    <t>Addings labels/a general description for the map</t>
  </si>
  <si>
    <t>A, C</t>
  </si>
  <si>
    <t>Only way to close the Affirmation popup is to complete it; clicking outside of the box doesn't work and there is no back button</t>
  </si>
  <si>
    <t>Giving the user the inability to leave the popup makes it impossible for them to recover if they make the error of pressing the hyperlink</t>
  </si>
  <si>
    <t>Add a back button OR make the background fade to black and make clicking the background close the popup</t>
  </si>
  <si>
    <t>After all checklist items are completed, no visual indicator encourages or celebrates the user's success</t>
  </si>
  <si>
    <t>After all checklist items are accomplished, I'm unsure if this would unlock the next module or what would happen at this stage (I am aware only one module is complete, but I am curious what would be the "next step" after accomplishing this)</t>
  </si>
  <si>
    <t>After all checklist items are completed, give a congratulatory message ("Congratulations on completing all your items today! :)")</t>
  </si>
  <si>
    <t>The header is light grey with Black Text in the introductory screen (pre-survey). The next button in Task 1 is also difficult to differentiate. The text when you welcome the user with the [name].</t>
  </si>
  <si>
    <t xml:space="preserve">It can be difficult to detect the color difference for people with poor eyesight or with the phone in grayscale </t>
  </si>
  <si>
    <t>Make the header a different color or lighter shade; consider a more striking shade of green</t>
  </si>
  <si>
    <t>Header text in individual tabs look like interactable buttons</t>
  </si>
  <si>
    <t>Due to the amount of space that the titles take on the screen, combined with the background colors, it reminded me a lot of the buttons on other parts of the application</t>
  </si>
  <si>
    <t>Change the style of the headers -- allocate less space for them and change the background color</t>
  </si>
  <si>
    <t>Tooltip from hovering over button blocks part of button</t>
  </si>
  <si>
    <t xml:space="preserve">Makes the button look less interactable because the visible section of the button is being obscured </t>
  </si>
  <si>
    <t>Make the tooltip show up higher above the button, or the text show up as a popup (note that hover interactions are less obvious on mobile, but more obvious on Figma / computers)</t>
  </si>
  <si>
    <t>There does not seem to be an area that has information about errors or an faq</t>
  </si>
  <si>
    <t>This could be useful if errors arise once implementation is completed</t>
  </si>
  <si>
    <t>Consider adding this subsection under a menu</t>
  </si>
  <si>
    <t>C, D, A</t>
  </si>
  <si>
    <t>Heuristic</t>
  </si>
  <si>
    <t># Viol. (sev 0)</t>
  </si>
  <si>
    <t># Viol. (sev 1)</t>
  </si>
  <si>
    <t># Viol. (sev 2)</t>
  </si>
  <si>
    <t># Viol. (sev 3)</t>
  </si>
  <si>
    <t># Viol. (sev 4)</t>
  </si>
  <si>
    <t># Viol. (total)</t>
  </si>
  <si>
    <t>H12. ​​Value Alignment &amp; Inclusion</t>
  </si>
  <si>
    <t>Total Violations</t>
  </si>
  <si>
    <t>* for this to calculate properly, delete any unused rows from your 'Group Heuristic Evaluation' chart!</t>
  </si>
  <si>
    <t>Total (sevs. 3 &amp; 4)</t>
  </si>
  <si>
    <t>Total (all sevs)</t>
  </si>
  <si>
    <r>
      <rPr>
        <rFont val="Arial"/>
        <b/>
        <color theme="1"/>
      </rPr>
      <t xml:space="preserve">Summary Recommendations </t>
    </r>
    <r>
      <rPr>
        <rFont val="Arial"/>
        <b val="0"/>
        <i/>
        <color theme="1"/>
      </rPr>
      <t>[merge the general recommendations you made here]</t>
    </r>
  </si>
  <si>
    <r>
      <rPr>
        <rFont val="Arial"/>
        <b/>
        <i/>
        <color theme="1"/>
      </rPr>
      <t>What we liked:</t>
    </r>
    <r>
      <rPr>
        <rFont val="Arial"/>
        <i/>
        <color theme="1"/>
      </rPr>
      <t xml:space="preserve"> This med-fi prototype was cute and fun to navigate! The hand-drawn turtle and llama characters and how they present themselves in the application were adorable, but we would be a bit wary about not trivializing the issue with the cutesy graphics. This makes your app distinctive from the majority of mental wellness apps, which often use advanced animations with color transitions and a spiritual feel. The style fits your goal very well, focusing user energy on themselves and their eating disorder recovery journey. In terms of tasks, many tasks, once we figured out the overall navigation roadmap, were easy to navigate (they were very linear processes). Exploring the different features of your application was a pleasant experience, even throughout multiple playthroughs, which is a great start for your app! 
</t>
    </r>
    <r>
      <rPr>
        <rFont val="Arial"/>
        <b/>
        <i/>
        <color theme="1"/>
      </rPr>
      <t>What could use improvement:</t>
    </r>
    <r>
      <rPr>
        <rFont val="Arial"/>
        <i/>
        <color theme="1"/>
      </rPr>
      <t xml:space="preserve">
We first took issue with some of the icon and terminology as we found icons like the "toolbox" and "tracker" confusing, especially during moderate and complex tasks. On the terminology front, we feel that simplifying language to avoid overly technical terms like "food noise" would align better with catering to a broad audience of carying literacy when it comes to eating disorders. We also focused strongly on consistency in interactive elements, such as button design and slider scales, as we felt it would make the interface more intuitive, minimizing the cognitive load required to navigate the app. We also felt that error prevention and recovery mechanisms, like clear submit buttons and avenues to remedy errors and edit responses as user experiences evolve along their healing journeys, would give users better control and guidance. this is especially important given the nonlinear nature of working through an eating disorder, and we feel as though making it clear that setbacks are overcome-able and that support is readily available to users on all flows as they navigate what may be a triggering app interface should be highly prioritized. Overall, great job and we think prioritizing clarity, consistency, and user support would make FoodWise a more accessible, user-centered application!</t>
    </r>
  </si>
</sst>
</file>

<file path=xl/styles.xml><?xml version="1.0" encoding="utf-8"?>
<styleSheet xmlns="http://schemas.openxmlformats.org/spreadsheetml/2006/main" xmlns:x14ac="http://schemas.microsoft.com/office/spreadsheetml/2009/9/ac" xmlns:mc="http://schemas.openxmlformats.org/markup-compatibility/2006">
  <fonts count="20">
    <font>
      <sz val="10.0"/>
      <color rgb="FF000000"/>
      <name val="Arial"/>
      <scheme val="minor"/>
    </font>
    <font>
      <b/>
      <color theme="1"/>
      <name val="Arial"/>
      <scheme val="minor"/>
    </font>
    <font>
      <i/>
      <color rgb="FF000000"/>
      <name val="Arial"/>
    </font>
    <font>
      <color theme="1"/>
      <name val="Arial"/>
      <scheme val="minor"/>
    </font>
    <font>
      <i/>
      <color theme="1"/>
      <name val="Arial"/>
      <scheme val="minor"/>
    </font>
    <font>
      <color rgb="FF434343"/>
      <name val="Roboto"/>
    </font>
    <font>
      <color rgb="FF0A53A8"/>
      <name val="Roboto"/>
    </font>
    <font>
      <color theme="1"/>
      <name val="Arial"/>
    </font>
    <font>
      <color rgb="FFB10202"/>
      <name val="Roboto"/>
    </font>
    <font>
      <color rgb="FF473821"/>
      <name val="Roboto"/>
    </font>
    <font>
      <color rgb="FFFFFFFF"/>
      <name val="Arial"/>
    </font>
    <font>
      <color rgb="FF753800"/>
      <name val="Roboto"/>
    </font>
    <font>
      <color rgb="FFFFFFFF"/>
      <name val="Arial"/>
      <scheme val="minor"/>
    </font>
    <font>
      <b/>
      <sz val="9.0"/>
      <color rgb="FF000000"/>
      <name val="&quot;Source Sans Pro&quot;"/>
    </font>
    <font>
      <color theme="1"/>
      <name val="Google Sans Mono"/>
    </font>
    <font>
      <sz val="9.0"/>
      <color rgb="FF000000"/>
      <name val="Google Sans Mono"/>
    </font>
    <font>
      <sz val="9.0"/>
      <color rgb="FF000000"/>
      <name val="&quot;Google Sans Mono&quot;"/>
    </font>
    <font>
      <b/>
      <color theme="1"/>
      <name val="Arial"/>
    </font>
    <font/>
    <font>
      <i/>
      <color theme="1"/>
      <name val="Arial"/>
    </font>
  </fonts>
  <fills count="6">
    <fill>
      <patternFill patternType="none"/>
    </fill>
    <fill>
      <patternFill patternType="lightGray"/>
    </fill>
    <fill>
      <patternFill patternType="solid">
        <fgColor rgb="FFFFFFFF"/>
        <bgColor rgb="FFFFFFFF"/>
      </patternFill>
    </fill>
    <fill>
      <patternFill patternType="solid">
        <fgColor rgb="FFF3F3F3"/>
        <bgColor rgb="FFF3F3F3"/>
      </patternFill>
    </fill>
    <fill>
      <patternFill patternType="solid">
        <fgColor rgb="FFF6F8F9"/>
        <bgColor rgb="FFF6F8F9"/>
      </patternFill>
    </fill>
    <fill>
      <patternFill patternType="solid">
        <fgColor rgb="FFEFEFEF"/>
        <bgColor rgb="FFEFEFEF"/>
      </patternFill>
    </fill>
  </fills>
  <borders count="20">
    <border/>
    <border>
      <left style="thin">
        <color rgb="FF442F65"/>
      </left>
      <right style="thin">
        <color rgb="FF5B3F86"/>
      </right>
      <top style="thin">
        <color rgb="FF442F65"/>
      </top>
      <bottom style="thin">
        <color rgb="FF442F65"/>
      </bottom>
    </border>
    <border>
      <left style="thin">
        <color rgb="FF5B3F86"/>
      </left>
      <right style="thin">
        <color rgb="FF5B3F86"/>
      </right>
      <top style="thin">
        <color rgb="FF442F65"/>
      </top>
      <bottom style="thin">
        <color rgb="FF442F65"/>
      </bottom>
    </border>
    <border>
      <left style="thin">
        <color rgb="FF5B3F86"/>
      </left>
      <right style="thin">
        <color rgb="FF442F65"/>
      </right>
      <top style="thin">
        <color rgb="FF442F65"/>
      </top>
      <bottom style="thin">
        <color rgb="FF442F65"/>
      </bottom>
    </border>
    <border>
      <left style="thin">
        <color rgb="FF442F65"/>
      </left>
      <right style="thin">
        <color rgb="FFFFFFFF"/>
      </right>
      <top style="thin">
        <color rgb="FFFFFFFF"/>
      </top>
      <bottom style="thin">
        <color rgb="FFFFFFFF"/>
      </bottom>
    </border>
    <border>
      <left style="thin">
        <color rgb="FFFFFFFF"/>
      </left>
      <right style="thin">
        <color rgb="FFFFFFFF"/>
      </right>
      <top style="thin">
        <color rgb="FFFFFFFF"/>
      </top>
      <bottom style="thin">
        <color rgb="FFFFFFFF"/>
      </bottom>
    </border>
    <border>
      <left style="thin">
        <color rgb="FFFFFFFF"/>
      </left>
      <right style="thin">
        <color rgb="FF442F65"/>
      </right>
      <top style="thin">
        <color rgb="FFFFFFFF"/>
      </top>
      <bottom style="thin">
        <color rgb="FFFFFFFF"/>
      </bottom>
    </border>
    <border>
      <left style="thin">
        <color rgb="FF442F65"/>
      </left>
      <right style="thin">
        <color rgb="FFF6F8F9"/>
      </right>
      <top style="thin">
        <color rgb="FFF6F8F9"/>
      </top>
      <bottom style="thin">
        <color rgb="FFF6F8F9"/>
      </bottom>
    </border>
    <border>
      <left style="thin">
        <color rgb="FFF6F8F9"/>
      </left>
      <right style="thin">
        <color rgb="FFF6F8F9"/>
      </right>
      <top style="thin">
        <color rgb="FFF6F8F9"/>
      </top>
      <bottom style="thin">
        <color rgb="FFF6F8F9"/>
      </bottom>
    </border>
    <border>
      <left style="thin">
        <color rgb="FFF6F8F9"/>
      </left>
      <right style="thin">
        <color rgb="FF442F65"/>
      </right>
      <top style="thin">
        <color rgb="FFF6F8F9"/>
      </top>
      <bottom style="thin">
        <color rgb="FFF6F8F9"/>
      </bottom>
    </border>
    <border>
      <left style="thin">
        <color rgb="FFFFFFFF"/>
      </left>
      <right style="thin">
        <color rgb="FFFFFFFF"/>
      </right>
      <top style="thin">
        <color rgb="FFFFFFFF"/>
      </top>
      <bottom style="thin">
        <color rgb="FF442F65"/>
      </bottom>
    </border>
    <border>
      <left style="thin">
        <color rgb="FFFFFFFF"/>
      </left>
      <right style="thin">
        <color rgb="FF442F65"/>
      </right>
      <top style="thin">
        <color rgb="FFFFFFFF"/>
      </top>
      <bottom style="thin">
        <color rgb="FF442F65"/>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s>
  <cellStyleXfs count="1">
    <xf borderId="0" fillId="0" fontId="0" numFmtId="0" applyAlignment="1" applyFont="1"/>
  </cellStyleXfs>
  <cellXfs count="115">
    <xf borderId="0" fillId="0" fontId="0" numFmtId="0" xfId="0" applyAlignment="1" applyFont="1">
      <alignment readingOrder="0" shrinkToFit="0" vertical="bottom" wrapText="0"/>
    </xf>
    <xf borderId="0" fillId="0" fontId="1" numFmtId="0" xfId="0" applyAlignment="1" applyFont="1">
      <alignment horizontal="left" readingOrder="0" shrinkToFit="0" wrapText="1"/>
    </xf>
    <xf borderId="0" fillId="2" fontId="2" numFmtId="0" xfId="0" applyAlignment="1" applyFill="1" applyFont="1">
      <alignment horizontal="left" readingOrder="0"/>
    </xf>
    <xf borderId="0" fillId="0" fontId="3" numFmtId="0" xfId="0" applyAlignment="1" applyFont="1">
      <alignment horizontal="left" readingOrder="0" shrinkToFit="0" wrapText="1"/>
    </xf>
    <xf borderId="0" fillId="0" fontId="4" numFmtId="0" xfId="0" applyAlignment="1" applyFont="1">
      <alignment horizontal="left" readingOrder="0" shrinkToFit="0" wrapText="1"/>
    </xf>
    <xf borderId="0" fillId="2" fontId="3" numFmtId="0" xfId="0" applyAlignment="1" applyFont="1">
      <alignment readingOrder="0" shrinkToFit="0" wrapText="1"/>
    </xf>
    <xf borderId="0" fillId="3" fontId="1" numFmtId="0" xfId="0" applyAlignment="1" applyFill="1" applyFont="1">
      <alignment horizontal="left" readingOrder="0" shrinkToFit="0" wrapText="1"/>
    </xf>
    <xf borderId="0" fillId="2" fontId="1" numFmtId="0" xfId="0" applyAlignment="1" applyFont="1">
      <alignment horizontal="left" readingOrder="0" shrinkToFit="0" wrapText="1"/>
    </xf>
    <xf borderId="0" fillId="0" fontId="4" numFmtId="0" xfId="0" applyAlignment="1" applyFont="1">
      <alignment horizontal="left" readingOrder="0" shrinkToFit="0" wrapText="1"/>
    </xf>
    <xf borderId="1" fillId="0" fontId="3" numFmtId="0" xfId="0" applyAlignment="1" applyBorder="1" applyFont="1">
      <alignment horizontal="left" readingOrder="0" shrinkToFit="0" vertical="center" wrapText="1"/>
    </xf>
    <xf borderId="2" fillId="0" fontId="3" numFmtId="0" xfId="0" applyAlignment="1" applyBorder="1" applyFont="1">
      <alignment horizontal="left" readingOrder="0" shrinkToFit="0" vertical="center" wrapText="1"/>
    </xf>
    <xf borderId="3" fillId="0" fontId="3" numFmtId="0" xfId="0" applyAlignment="1" applyBorder="1" applyFont="1">
      <alignment horizontal="left" readingOrder="0" shrinkToFit="0" vertical="center" wrapText="1"/>
    </xf>
    <xf borderId="4" fillId="4" fontId="5" numFmtId="0" xfId="0" applyAlignment="1" applyBorder="1" applyFill="1" applyFont="1">
      <alignment horizontal="right" shrinkToFit="0" vertical="center" wrapText="0"/>
    </xf>
    <xf borderId="5" fillId="2" fontId="5" numFmtId="0" xfId="0" applyAlignment="1" applyBorder="1" applyFont="1">
      <alignment readingOrder="0" shrinkToFit="0" vertical="center" wrapText="0"/>
    </xf>
    <xf borderId="5" fillId="2" fontId="5" numFmtId="0" xfId="0" applyAlignment="1" applyBorder="1" applyFont="1">
      <alignment shrinkToFit="0" vertical="center" wrapText="0"/>
    </xf>
    <xf borderId="5" fillId="2" fontId="6" numFmtId="0" xfId="0" applyAlignment="1" applyBorder="1" applyFont="1">
      <alignment horizontal="right" shrinkToFit="0" vertical="center" wrapText="0"/>
    </xf>
    <xf borderId="5" fillId="2" fontId="5" numFmtId="49" xfId="0" applyAlignment="1" applyBorder="1" applyFont="1" applyNumberFormat="1">
      <alignment shrinkToFit="0" vertical="center" wrapText="1"/>
    </xf>
    <xf borderId="5" fillId="2" fontId="5" numFmtId="0" xfId="0" applyAlignment="1" applyBorder="1" applyFont="1">
      <alignment shrinkToFit="0" vertical="center" wrapText="1"/>
    </xf>
    <xf borderId="6" fillId="2" fontId="5" numFmtId="0" xfId="0" applyAlignment="1" applyBorder="1" applyFont="1">
      <alignment shrinkToFit="0" vertical="center" wrapText="1"/>
    </xf>
    <xf borderId="5" fillId="0" fontId="3" numFmtId="0" xfId="0" applyAlignment="1" applyBorder="1" applyFont="1">
      <alignment readingOrder="0" shrinkToFit="0" vertical="center" wrapText="0"/>
    </xf>
    <xf borderId="6" fillId="0" fontId="3" numFmtId="0" xfId="0" applyAlignment="1" applyBorder="1" applyFont="1">
      <alignment readingOrder="0" shrinkToFit="0" vertical="center" wrapText="0"/>
    </xf>
    <xf borderId="7" fillId="4" fontId="5" numFmtId="0" xfId="0" applyAlignment="1" applyBorder="1" applyFont="1">
      <alignment horizontal="right" shrinkToFit="0" vertical="center" wrapText="0"/>
    </xf>
    <xf borderId="8" fillId="4" fontId="5" numFmtId="0" xfId="0" applyAlignment="1" applyBorder="1" applyFont="1">
      <alignment shrinkToFit="0" vertical="center" wrapText="0"/>
    </xf>
    <xf borderId="8" fillId="4" fontId="6" numFmtId="0" xfId="0" applyAlignment="1" applyBorder="1" applyFont="1">
      <alignment horizontal="right" shrinkToFit="0" vertical="center" wrapText="0"/>
    </xf>
    <xf borderId="8" fillId="4" fontId="5" numFmtId="49" xfId="0" applyAlignment="1" applyBorder="1" applyFont="1" applyNumberFormat="1">
      <alignment shrinkToFit="0" vertical="center" wrapText="1"/>
    </xf>
    <xf borderId="8" fillId="4" fontId="5" numFmtId="0" xfId="0" applyAlignment="1" applyBorder="1" applyFont="1">
      <alignment shrinkToFit="0" vertical="center" wrapText="1"/>
    </xf>
    <xf borderId="9" fillId="4" fontId="5" numFmtId="0" xfId="0" applyAlignment="1" applyBorder="1" applyFont="1">
      <alignment readingOrder="0" shrinkToFit="0" vertical="center" wrapText="1"/>
    </xf>
    <xf borderId="8" fillId="0" fontId="7" numFmtId="0" xfId="0" applyAlignment="1" applyBorder="1" applyFont="1">
      <alignment readingOrder="0" shrinkToFit="0" vertical="bottom" wrapText="0"/>
    </xf>
    <xf borderId="9" fillId="0" fontId="7" numFmtId="0" xfId="0" applyAlignment="1" applyBorder="1" applyFont="1">
      <alignment readingOrder="0" shrinkToFit="0" vertical="bottom" wrapText="0"/>
    </xf>
    <xf borderId="5" fillId="2" fontId="8" numFmtId="0" xfId="0" applyAlignment="1" applyBorder="1" applyFont="1">
      <alignment horizontal="right" readingOrder="0" shrinkToFit="0" vertical="center" wrapText="0"/>
    </xf>
    <xf borderId="5" fillId="0" fontId="7" numFmtId="0" xfId="0" applyAlignment="1" applyBorder="1" applyFont="1">
      <alignment readingOrder="0" shrinkToFit="0" vertical="bottom" wrapText="0"/>
    </xf>
    <xf borderId="6" fillId="0" fontId="7" numFmtId="0" xfId="0" applyAlignment="1" applyBorder="1" applyFont="1">
      <alignment readingOrder="0" shrinkToFit="0" vertical="bottom" wrapText="0"/>
    </xf>
    <xf borderId="8" fillId="2" fontId="5" numFmtId="0" xfId="0" applyAlignment="1" applyBorder="1" applyFont="1">
      <alignment shrinkToFit="0" vertical="center" wrapText="0"/>
    </xf>
    <xf borderId="8" fillId="2" fontId="6" numFmtId="0" xfId="0" applyAlignment="1" applyBorder="1" applyFont="1">
      <alignment horizontal="right" shrinkToFit="0" vertical="center" wrapText="0"/>
    </xf>
    <xf borderId="8" fillId="2" fontId="5" numFmtId="49" xfId="0" applyAlignment="1" applyBorder="1" applyFont="1" applyNumberFormat="1">
      <alignment readingOrder="0" shrinkToFit="0" vertical="center" wrapText="1"/>
    </xf>
    <xf borderId="8" fillId="2" fontId="5" numFmtId="0" xfId="0" applyAlignment="1" applyBorder="1" applyFont="1">
      <alignment shrinkToFit="0" vertical="center" wrapText="1"/>
    </xf>
    <xf borderId="9" fillId="2" fontId="5" numFmtId="0" xfId="0" applyAlignment="1" applyBorder="1" applyFont="1">
      <alignment shrinkToFit="0" vertical="center" wrapText="1"/>
    </xf>
    <xf borderId="8" fillId="0" fontId="3" numFmtId="0" xfId="0" applyAlignment="1" applyBorder="1" applyFont="1">
      <alignment readingOrder="0" shrinkToFit="0" vertical="center" wrapText="0"/>
    </xf>
    <xf borderId="9" fillId="0" fontId="3" numFmtId="0" xfId="0" applyAlignment="1" applyBorder="1" applyFont="1">
      <alignment readingOrder="0" shrinkToFit="0" vertical="center" wrapText="0"/>
    </xf>
    <xf borderId="5" fillId="4" fontId="5" numFmtId="0" xfId="0" applyAlignment="1" applyBorder="1" applyFont="1">
      <alignment shrinkToFit="0" vertical="center" wrapText="0"/>
    </xf>
    <xf borderId="5" fillId="4" fontId="9" numFmtId="0" xfId="0" applyAlignment="1" applyBorder="1" applyFont="1">
      <alignment horizontal="right" shrinkToFit="0" vertical="center" wrapText="0"/>
    </xf>
    <xf borderId="5" fillId="4" fontId="5" numFmtId="49" xfId="0" applyAlignment="1" applyBorder="1" applyFont="1" applyNumberFormat="1">
      <alignment shrinkToFit="0" vertical="center" wrapText="1"/>
    </xf>
    <xf borderId="5" fillId="4" fontId="5" numFmtId="0" xfId="0" applyAlignment="1" applyBorder="1" applyFont="1">
      <alignment shrinkToFit="0" vertical="center" wrapText="1"/>
    </xf>
    <xf borderId="6" fillId="4" fontId="5" numFmtId="0" xfId="0" applyAlignment="1" applyBorder="1" applyFont="1">
      <alignment shrinkToFit="0" vertical="center" wrapText="1"/>
    </xf>
    <xf borderId="8" fillId="2" fontId="9" numFmtId="0" xfId="0" applyAlignment="1" applyBorder="1" applyFont="1">
      <alignment horizontal="right" shrinkToFit="0" vertical="center" wrapText="0"/>
    </xf>
    <xf borderId="8" fillId="2" fontId="5" numFmtId="49" xfId="0" applyAlignment="1" applyBorder="1" applyFont="1" applyNumberFormat="1">
      <alignment shrinkToFit="0" vertical="center" wrapText="1"/>
    </xf>
    <xf borderId="5" fillId="2" fontId="9" numFmtId="0" xfId="0" applyAlignment="1" applyBorder="1" applyFont="1">
      <alignment horizontal="right" shrinkToFit="0" vertical="center" wrapText="0"/>
    </xf>
    <xf borderId="8" fillId="2" fontId="8" numFmtId="0" xfId="0" applyAlignment="1" applyBorder="1" applyFont="1">
      <alignment horizontal="right" shrinkToFit="0" vertical="center" wrapText="0"/>
    </xf>
    <xf borderId="6" fillId="2" fontId="10" numFmtId="0" xfId="0" applyAlignment="1" applyBorder="1" applyFont="1">
      <alignment readingOrder="0" shrinkToFit="0" vertical="bottom" wrapText="0"/>
    </xf>
    <xf borderId="5" fillId="2" fontId="9" numFmtId="0" xfId="0" applyAlignment="1" applyBorder="1" applyFont="1">
      <alignment horizontal="right" shrinkToFit="0" vertical="center" wrapText="0"/>
    </xf>
    <xf borderId="8" fillId="4" fontId="9" numFmtId="0" xfId="0" applyAlignment="1" applyBorder="1" applyFont="1">
      <alignment horizontal="right" shrinkToFit="0" vertical="center" wrapText="0"/>
    </xf>
    <xf borderId="9" fillId="4" fontId="5" numFmtId="0" xfId="0" applyAlignment="1" applyBorder="1" applyFont="1">
      <alignment shrinkToFit="0" vertical="center" wrapText="1"/>
    </xf>
    <xf borderId="5" fillId="4" fontId="9" numFmtId="0" xfId="0" applyAlignment="1" applyBorder="1" applyFont="1">
      <alignment horizontal="right" shrinkToFit="0" vertical="center" wrapText="0"/>
    </xf>
    <xf borderId="5" fillId="0" fontId="7" numFmtId="0" xfId="0" applyAlignment="1" applyBorder="1" applyFont="1">
      <alignment readingOrder="0" shrinkToFit="0" vertical="center" wrapText="0"/>
    </xf>
    <xf borderId="6" fillId="0" fontId="7" numFmtId="0" xfId="0" applyAlignment="1" applyBorder="1" applyFont="1">
      <alignment readingOrder="0" shrinkToFit="0" vertical="center" wrapText="0"/>
    </xf>
    <xf borderId="8" fillId="4" fontId="11" numFmtId="0" xfId="0" applyAlignment="1" applyBorder="1" applyFont="1">
      <alignment horizontal="right" readingOrder="0" shrinkToFit="0" vertical="center" wrapText="0"/>
    </xf>
    <xf borderId="8" fillId="2" fontId="9" numFmtId="0" xfId="0" applyAlignment="1" applyBorder="1" applyFont="1">
      <alignment horizontal="right" shrinkToFit="0" vertical="center" wrapText="0"/>
    </xf>
    <xf borderId="5" fillId="2" fontId="5" numFmtId="49" xfId="0" applyAlignment="1" applyBorder="1" applyFont="1" applyNumberFormat="1">
      <alignment readingOrder="0" shrinkToFit="0" vertical="center" wrapText="1"/>
    </xf>
    <xf borderId="5" fillId="2" fontId="5" numFmtId="0" xfId="0" applyAlignment="1" applyBorder="1" applyFont="1">
      <alignment readingOrder="0" shrinkToFit="0" vertical="center" wrapText="1"/>
    </xf>
    <xf borderId="5" fillId="2" fontId="11" numFmtId="0" xfId="0" applyAlignment="1" applyBorder="1" applyFont="1">
      <alignment horizontal="right" readingOrder="0" shrinkToFit="0" vertical="center" wrapText="0"/>
    </xf>
    <xf borderId="6" fillId="2" fontId="5" numFmtId="0" xfId="0" applyAlignment="1" applyBorder="1" applyFont="1">
      <alignment readingOrder="0" shrinkToFit="0" vertical="center" wrapText="1"/>
    </xf>
    <xf borderId="8" fillId="2" fontId="8" numFmtId="0" xfId="0" applyAlignment="1" applyBorder="1" applyFont="1">
      <alignment horizontal="right" readingOrder="0" shrinkToFit="0" vertical="center" wrapText="0"/>
    </xf>
    <xf borderId="5" fillId="2" fontId="8" numFmtId="0" xfId="0" applyAlignment="1" applyBorder="1" applyFont="1">
      <alignment horizontal="right" shrinkToFit="0" vertical="center" wrapText="0"/>
    </xf>
    <xf borderId="6" fillId="2" fontId="12" numFmtId="0" xfId="0" applyAlignment="1" applyBorder="1" applyFont="1">
      <alignment readingOrder="0" shrinkToFit="0" vertical="center" wrapText="0"/>
    </xf>
    <xf borderId="8" fillId="2" fontId="11" numFmtId="0" xfId="0" applyAlignment="1" applyBorder="1" applyFont="1">
      <alignment horizontal="right" readingOrder="0" shrinkToFit="0" vertical="center" wrapText="0"/>
    </xf>
    <xf borderId="5" fillId="4" fontId="9" numFmtId="0" xfId="0" applyAlignment="1" applyBorder="1" applyFont="1">
      <alignment horizontal="right" readingOrder="0" shrinkToFit="0" vertical="center" wrapText="0"/>
    </xf>
    <xf borderId="8" fillId="4" fontId="5" numFmtId="49" xfId="0" applyAlignment="1" applyBorder="1" applyFont="1" applyNumberFormat="1">
      <alignment readingOrder="0" shrinkToFit="0" vertical="center" wrapText="1"/>
    </xf>
    <xf borderId="6" fillId="4" fontId="5" numFmtId="0" xfId="0" applyAlignment="1" applyBorder="1" applyFont="1">
      <alignment readingOrder="0" shrinkToFit="0" vertical="center" wrapText="1"/>
    </xf>
    <xf borderId="5" fillId="4" fontId="5" numFmtId="49" xfId="0" applyAlignment="1" applyBorder="1" applyFont="1" applyNumberFormat="1">
      <alignment readingOrder="0" shrinkToFit="0" vertical="center" wrapText="1"/>
    </xf>
    <xf borderId="7" fillId="2" fontId="5" numFmtId="0" xfId="0" applyAlignment="1" applyBorder="1" applyFont="1">
      <alignment horizontal="right" shrinkToFit="0" vertical="center" wrapText="0"/>
    </xf>
    <xf borderId="5" fillId="2" fontId="5" numFmtId="0" xfId="0" applyAlignment="1" applyBorder="1" applyFont="1">
      <alignment shrinkToFit="0" vertical="center" wrapText="0"/>
    </xf>
    <xf borderId="5" fillId="2" fontId="11" numFmtId="0" xfId="0" applyAlignment="1" applyBorder="1" applyFont="1">
      <alignment horizontal="right" shrinkToFit="0" vertical="center" wrapText="0"/>
    </xf>
    <xf borderId="8" fillId="4" fontId="8" numFmtId="0" xfId="0" applyAlignment="1" applyBorder="1" applyFont="1">
      <alignment horizontal="right" shrinkToFit="0" vertical="center" wrapText="0"/>
    </xf>
    <xf borderId="8" fillId="4" fontId="5" numFmtId="0" xfId="0" applyAlignment="1" applyBorder="1" applyFont="1">
      <alignment readingOrder="0" shrinkToFit="0" vertical="center" wrapText="1"/>
    </xf>
    <xf borderId="8" fillId="2" fontId="6" numFmtId="0" xfId="0" applyAlignment="1" applyBorder="1" applyFont="1">
      <alignment horizontal="right" readingOrder="0" shrinkToFit="0" vertical="center" wrapText="0"/>
    </xf>
    <xf borderId="0" fillId="0" fontId="7" numFmtId="0" xfId="0" applyAlignment="1" applyFont="1">
      <alignment vertical="bottom"/>
    </xf>
    <xf borderId="5" fillId="2" fontId="6" numFmtId="0" xfId="0" applyAlignment="1" applyBorder="1" applyFont="1">
      <alignment horizontal="right" readingOrder="0" shrinkToFit="0" vertical="center" wrapText="0"/>
    </xf>
    <xf borderId="5" fillId="4" fontId="11" numFmtId="0" xfId="0" applyAlignment="1" applyBorder="1" applyFont="1">
      <alignment horizontal="right" shrinkToFit="0" vertical="center" wrapText="0"/>
    </xf>
    <xf borderId="8" fillId="4" fontId="11" numFmtId="0" xfId="0" applyAlignment="1" applyBorder="1" applyFont="1">
      <alignment horizontal="right" shrinkToFit="0" vertical="center" wrapText="0"/>
    </xf>
    <xf borderId="5" fillId="2" fontId="11" numFmtId="0" xfId="0" applyAlignment="1" applyBorder="1" applyFont="1">
      <alignment horizontal="right" shrinkToFit="0" vertical="center" wrapText="0"/>
    </xf>
    <xf borderId="8" fillId="2" fontId="11" numFmtId="0" xfId="0" applyAlignment="1" applyBorder="1" applyFont="1">
      <alignment horizontal="right" shrinkToFit="0" vertical="center" wrapText="0"/>
    </xf>
    <xf borderId="9" fillId="2" fontId="5" numFmtId="0" xfId="0" applyAlignment="1" applyBorder="1" applyFont="1">
      <alignment shrinkToFit="0" vertical="center" wrapText="0"/>
    </xf>
    <xf borderId="5" fillId="4" fontId="5" numFmtId="0" xfId="0" applyAlignment="1" applyBorder="1" applyFont="1">
      <alignment readingOrder="0" shrinkToFit="0" vertical="center" wrapText="0"/>
    </xf>
    <xf borderId="5" fillId="4" fontId="5" numFmtId="0" xfId="0" applyAlignment="1" applyBorder="1" applyFont="1">
      <alignment readingOrder="0" shrinkToFit="0" vertical="center" wrapText="1"/>
    </xf>
    <xf borderId="9" fillId="2" fontId="5" numFmtId="0" xfId="0" applyAlignment="1" applyBorder="1" applyFont="1">
      <alignment readingOrder="0" shrinkToFit="0" vertical="center" wrapText="1"/>
    </xf>
    <xf borderId="5" fillId="4" fontId="11" numFmtId="0" xfId="0" applyAlignment="1" applyBorder="1" applyFont="1">
      <alignment horizontal="right" readingOrder="0" shrinkToFit="0" vertical="center" wrapText="0"/>
    </xf>
    <xf borderId="5" fillId="4" fontId="8" numFmtId="0" xfId="0" applyAlignment="1" applyBorder="1" applyFont="1">
      <alignment horizontal="right" shrinkToFit="0" vertical="center" wrapText="0"/>
    </xf>
    <xf borderId="10" fillId="0" fontId="3" numFmtId="0" xfId="0" applyAlignment="1" applyBorder="1" applyFont="1">
      <alignment readingOrder="0" shrinkToFit="0" vertical="center" wrapText="0"/>
    </xf>
    <xf borderId="11" fillId="2" fontId="12" numFmtId="0" xfId="0" applyAlignment="1" applyBorder="1" applyFont="1">
      <alignment readingOrder="0" shrinkToFit="0" vertical="center" wrapText="0"/>
    </xf>
    <xf borderId="12" fillId="3" fontId="1" numFmtId="0" xfId="0" applyAlignment="1" applyBorder="1" applyFont="1">
      <alignment readingOrder="0"/>
    </xf>
    <xf borderId="13" fillId="3" fontId="13" numFmtId="0" xfId="0" applyAlignment="1" applyBorder="1" applyFont="1">
      <alignment horizontal="left" readingOrder="0" shrinkToFit="0" wrapText="1"/>
    </xf>
    <xf borderId="14" fillId="3" fontId="13" numFmtId="0" xfId="0" applyAlignment="1" applyBorder="1" applyFont="1">
      <alignment horizontal="left" readingOrder="0" shrinkToFit="0" wrapText="1"/>
    </xf>
    <xf borderId="0" fillId="0" fontId="1" numFmtId="0" xfId="0" applyAlignment="1" applyFont="1">
      <alignment readingOrder="0"/>
    </xf>
    <xf borderId="15" fillId="0" fontId="0" numFmtId="0" xfId="0" applyAlignment="1" applyBorder="1" applyFont="1">
      <alignment readingOrder="0"/>
    </xf>
    <xf borderId="0" fillId="0" fontId="14" numFmtId="0" xfId="0" applyFont="1"/>
    <xf borderId="0" fillId="2" fontId="15" numFmtId="0" xfId="0" applyFont="1"/>
    <xf borderId="16" fillId="0" fontId="14" numFmtId="0" xfId="0" applyBorder="1" applyFont="1"/>
    <xf borderId="15" fillId="0" fontId="0" numFmtId="0" xfId="0" applyAlignment="1" applyBorder="1" applyFont="1">
      <alignment horizontal="left" readingOrder="0" shrinkToFit="0" wrapText="1"/>
    </xf>
    <xf borderId="16" fillId="2" fontId="15" numFmtId="0" xfId="0" applyBorder="1" applyFont="1"/>
    <xf borderId="0" fillId="2" fontId="16" numFmtId="0" xfId="0" applyFont="1"/>
    <xf borderId="17" fillId="0" fontId="1" numFmtId="0" xfId="0" applyAlignment="1" applyBorder="1" applyFont="1">
      <alignment readingOrder="0"/>
    </xf>
    <xf borderId="18" fillId="0" fontId="14" numFmtId="0" xfId="0" applyBorder="1" applyFont="1"/>
    <xf borderId="19" fillId="0" fontId="14" numFmtId="0" xfId="0" applyBorder="1" applyFont="1"/>
    <xf borderId="0" fillId="0" fontId="17" numFmtId="0" xfId="0" applyAlignment="1" applyFont="1">
      <alignment vertical="bottom"/>
    </xf>
    <xf borderId="0" fillId="0" fontId="17" numFmtId="0" xfId="0" applyAlignment="1" applyFont="1">
      <alignment readingOrder="0" vertical="bottom"/>
    </xf>
    <xf borderId="0" fillId="0" fontId="4" numFmtId="0" xfId="0" applyAlignment="1" applyFont="1">
      <alignment horizontal="center" readingOrder="0"/>
    </xf>
    <xf borderId="0" fillId="3" fontId="1" numFmtId="0" xfId="0" applyAlignment="1" applyFont="1">
      <alignment horizontal="center" readingOrder="0"/>
    </xf>
    <xf borderId="0" fillId="0" fontId="3" numFmtId="0" xfId="0" applyAlignment="1" applyFont="1">
      <alignment readingOrder="0"/>
    </xf>
    <xf borderId="0" fillId="2" fontId="16" numFmtId="0" xfId="0" applyAlignment="1" applyFont="1">
      <alignment horizontal="left"/>
    </xf>
    <xf borderId="0" fillId="0" fontId="3" numFmtId="0" xfId="0" applyFont="1"/>
    <xf borderId="12" fillId="5" fontId="17" numFmtId="0" xfId="0" applyAlignment="1" applyBorder="1" applyFill="1" applyFont="1">
      <alignment readingOrder="0" vertical="bottom"/>
    </xf>
    <xf borderId="13" fillId="0" fontId="18" numFmtId="0" xfId="0" applyBorder="1" applyFont="1"/>
    <xf borderId="14" fillId="0" fontId="18" numFmtId="0" xfId="0" applyBorder="1" applyFont="1"/>
    <xf borderId="0" fillId="0" fontId="19" numFmtId="0" xfId="0" applyAlignment="1" applyFont="1">
      <alignment readingOrder="0" shrinkToFit="0" vertical="top" wrapText="1"/>
    </xf>
    <xf borderId="0" fillId="0" fontId="3" numFmtId="0" xfId="0" applyAlignment="1" applyFont="1">
      <alignment shrinkToFit="0" wrapText="1"/>
    </xf>
  </cellXfs>
  <cellStyles count="1">
    <cellStyle xfId="0" name="Normal" builtinId="0"/>
  </cellStyles>
  <dxfs count="4">
    <dxf>
      <font/>
      <fill>
        <patternFill patternType="none"/>
      </fill>
      <border/>
    </dxf>
    <dxf>
      <font/>
      <fill>
        <patternFill patternType="solid">
          <fgColor rgb="FF5B3F86"/>
          <bgColor rgb="FF5B3F86"/>
        </patternFill>
      </fill>
      <border/>
    </dxf>
    <dxf>
      <font/>
      <fill>
        <patternFill patternType="solid">
          <fgColor rgb="FFFFFFFF"/>
          <bgColor rgb="FFFFFFFF"/>
        </patternFill>
      </fill>
      <border/>
    </dxf>
    <dxf>
      <font/>
      <fill>
        <patternFill patternType="solid">
          <fgColor rgb="FFF6F8F9"/>
          <bgColor rgb="FFF6F8F9"/>
        </patternFill>
      </fill>
      <border/>
    </dxf>
  </dxfs>
  <tableStyles count="1">
    <tableStyle count="3" pivot="0" name="Group Heuristic Evaluation-style">
      <tableStyleElement dxfId="1" type="headerRow"/>
      <tableStyleElement dxfId="2" type="firstRowStripe"/>
      <tableStyleElement dxfId="3"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ref="A10:I85" displayName="Group_Heuristic_Evaluations" name="Group_Heuristic_Evaluations" id="1">
  <autoFilter ref="$A$10:$I$85">
    <filterColumn colId="7">
      <filters>
        <filter val="A, B, C"/>
        <filter val="A, C, D"/>
        <filter val="A, B, C, D"/>
        <filter val="A, C"/>
        <filter val="B, C, D"/>
        <filter val="C, D"/>
        <filter val="B, C"/>
        <filter val="C, D, A"/>
      </filters>
    </filterColumn>
  </autoFilter>
  <tableColumns count="9">
    <tableColumn name="Problem #" id="1"/>
    <tableColumn name="Heuristic " id="2"/>
    <tableColumn name="Task" id="3"/>
    <tableColumn name="Severity" id="4"/>
    <tableColumn name="Description" id="5"/>
    <tableColumn name="Rationale" id="6"/>
    <tableColumn name="Fix" id="7"/>
    <tableColumn name="Found by" id="8"/>
    <tableColumn name="Column 9" id="9"/>
  </tableColumns>
  <tableStyleInfo name="Group Heuristic Evaluation-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3"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3.25"/>
    <col customWidth="1" min="2" max="2" width="30.13"/>
    <col customWidth="1" min="3" max="10" width="22.63"/>
    <col customWidth="1" min="11" max="11" width="15.13"/>
  </cols>
  <sheetData>
    <row r="1">
      <c r="A1" s="1" t="s">
        <v>0</v>
      </c>
      <c r="B1" s="2" t="s">
        <v>1</v>
      </c>
      <c r="C1" s="3"/>
      <c r="D1" s="3"/>
      <c r="E1" s="3"/>
      <c r="F1" s="3"/>
      <c r="G1" s="3"/>
    </row>
    <row r="2">
      <c r="A2" s="3"/>
      <c r="B2" s="3"/>
      <c r="C2" s="3"/>
      <c r="D2" s="3"/>
      <c r="E2" s="3"/>
      <c r="F2" s="3"/>
      <c r="G2" s="3"/>
    </row>
    <row r="3">
      <c r="A3" s="3"/>
      <c r="B3" s="3"/>
      <c r="C3" s="3"/>
      <c r="D3" s="4"/>
      <c r="F3" s="3"/>
      <c r="G3" s="5"/>
    </row>
    <row r="4">
      <c r="A4" s="6" t="s">
        <v>2</v>
      </c>
      <c r="B4" s="4" t="s">
        <v>3</v>
      </c>
      <c r="C4" s="4"/>
      <c r="D4" s="7"/>
      <c r="E4" s="4"/>
      <c r="F4" s="3"/>
      <c r="G4" s="3"/>
    </row>
    <row r="5">
      <c r="A5" s="6" t="s">
        <v>4</v>
      </c>
      <c r="B5" s="4" t="s">
        <v>5</v>
      </c>
      <c r="C5" s="4"/>
      <c r="D5" s="7"/>
      <c r="E5" s="4"/>
      <c r="F5" s="3"/>
      <c r="G5" s="3"/>
    </row>
    <row r="6">
      <c r="A6" s="6" t="s">
        <v>6</v>
      </c>
      <c r="B6" s="4" t="s">
        <v>7</v>
      </c>
      <c r="C6" s="4"/>
      <c r="D6" s="7"/>
      <c r="E6" s="4"/>
      <c r="F6" s="3"/>
      <c r="G6" s="3"/>
    </row>
    <row r="7" ht="43.5" customHeight="1">
      <c r="A7" s="3"/>
      <c r="B7" s="3"/>
      <c r="C7" s="3"/>
      <c r="D7" s="7"/>
      <c r="E7" s="4"/>
      <c r="F7" s="3"/>
      <c r="G7" s="3"/>
    </row>
    <row r="8">
      <c r="A8" s="3"/>
      <c r="B8" s="3"/>
      <c r="C8" s="3"/>
      <c r="D8" s="3"/>
      <c r="E8" s="3"/>
      <c r="F8" s="3"/>
      <c r="G8" s="3"/>
    </row>
    <row r="9">
      <c r="A9" s="3"/>
      <c r="B9" s="3"/>
      <c r="C9" s="3"/>
      <c r="D9" s="3"/>
      <c r="E9" s="8"/>
      <c r="F9" s="3"/>
      <c r="G9" s="3"/>
    </row>
    <row r="10">
      <c r="A10" s="9" t="s">
        <v>8</v>
      </c>
      <c r="B10" s="10" t="s">
        <v>9</v>
      </c>
      <c r="C10" s="10" t="s">
        <v>10</v>
      </c>
      <c r="D10" s="10" t="s">
        <v>11</v>
      </c>
      <c r="E10" s="10" t="s">
        <v>12</v>
      </c>
      <c r="F10" s="10" t="s">
        <v>13</v>
      </c>
      <c r="G10" s="10" t="s">
        <v>14</v>
      </c>
      <c r="H10" s="10" t="s">
        <v>15</v>
      </c>
      <c r="I10" s="11" t="s">
        <v>16</v>
      </c>
    </row>
    <row r="11" hidden="1">
      <c r="A11" s="12">
        <v>56.0</v>
      </c>
      <c r="B11" s="13" t="s">
        <v>17</v>
      </c>
      <c r="C11" s="14" t="s">
        <v>18</v>
      </c>
      <c r="D11" s="15">
        <v>0.0</v>
      </c>
      <c r="E11" s="16" t="s">
        <v>19</v>
      </c>
      <c r="F11" s="17" t="s">
        <v>20</v>
      </c>
      <c r="G11" s="18" t="s">
        <v>21</v>
      </c>
      <c r="H11" s="19" t="s">
        <v>22</v>
      </c>
      <c r="I11" s="20"/>
    </row>
    <row r="12" hidden="1">
      <c r="A12" s="21">
        <v>35.0</v>
      </c>
      <c r="B12" s="22" t="s">
        <v>23</v>
      </c>
      <c r="C12" s="22" t="s">
        <v>24</v>
      </c>
      <c r="D12" s="23">
        <v>0.0</v>
      </c>
      <c r="E12" s="24" t="s">
        <v>25</v>
      </c>
      <c r="F12" s="25" t="s">
        <v>26</v>
      </c>
      <c r="G12" s="26" t="s">
        <v>27</v>
      </c>
      <c r="H12" s="27" t="s">
        <v>28</v>
      </c>
      <c r="I12" s="28"/>
    </row>
    <row r="13" hidden="1">
      <c r="A13" s="21">
        <v>46.0</v>
      </c>
      <c r="B13" s="14" t="s">
        <v>29</v>
      </c>
      <c r="C13" s="14" t="s">
        <v>30</v>
      </c>
      <c r="D13" s="29">
        <v>0.0</v>
      </c>
      <c r="E13" s="16" t="s">
        <v>31</v>
      </c>
      <c r="F13" s="17" t="s">
        <v>32</v>
      </c>
      <c r="G13" s="18" t="s">
        <v>33</v>
      </c>
      <c r="H13" s="30" t="s">
        <v>34</v>
      </c>
      <c r="I13" s="31"/>
    </row>
    <row r="14" hidden="1">
      <c r="A14" s="21">
        <v>68.0</v>
      </c>
      <c r="B14" s="32" t="s">
        <v>29</v>
      </c>
      <c r="C14" s="32" t="s">
        <v>35</v>
      </c>
      <c r="D14" s="33">
        <v>0.0</v>
      </c>
      <c r="E14" s="34" t="s">
        <v>36</v>
      </c>
      <c r="F14" s="35" t="s">
        <v>37</v>
      </c>
      <c r="G14" s="36" t="s">
        <v>38</v>
      </c>
      <c r="H14" s="37" t="s">
        <v>22</v>
      </c>
      <c r="I14" s="38"/>
    </row>
    <row r="15" hidden="1">
      <c r="A15" s="21">
        <v>2.0</v>
      </c>
      <c r="B15" s="39" t="s">
        <v>39</v>
      </c>
      <c r="C15" s="39" t="s">
        <v>18</v>
      </c>
      <c r="D15" s="40">
        <v>1.0</v>
      </c>
      <c r="E15" s="41" t="s">
        <v>40</v>
      </c>
      <c r="F15" s="42" t="s">
        <v>41</v>
      </c>
      <c r="G15" s="43" t="s">
        <v>42</v>
      </c>
      <c r="H15" s="19" t="s">
        <v>43</v>
      </c>
      <c r="I15" s="20"/>
    </row>
    <row r="16" hidden="1">
      <c r="A16" s="21">
        <v>5.0</v>
      </c>
      <c r="B16" s="32" t="s">
        <v>44</v>
      </c>
      <c r="C16" s="32" t="s">
        <v>18</v>
      </c>
      <c r="D16" s="44">
        <v>1.0</v>
      </c>
      <c r="E16" s="45" t="s">
        <v>45</v>
      </c>
      <c r="F16" s="45" t="s">
        <v>46</v>
      </c>
      <c r="G16" s="36" t="s">
        <v>47</v>
      </c>
      <c r="H16" s="37" t="s">
        <v>48</v>
      </c>
      <c r="I16" s="38"/>
    </row>
    <row r="17" hidden="1">
      <c r="A17" s="21">
        <v>13.0</v>
      </c>
      <c r="B17" s="14" t="s">
        <v>49</v>
      </c>
      <c r="C17" s="14" t="s">
        <v>18</v>
      </c>
      <c r="D17" s="46">
        <v>1.0</v>
      </c>
      <c r="E17" s="16" t="s">
        <v>50</v>
      </c>
      <c r="F17" s="17" t="s">
        <v>51</v>
      </c>
      <c r="G17" s="18" t="s">
        <v>52</v>
      </c>
      <c r="H17" s="30" t="s">
        <v>34</v>
      </c>
      <c r="I17" s="31"/>
    </row>
    <row r="18">
      <c r="A18" s="21">
        <v>48.0</v>
      </c>
      <c r="B18" s="32" t="s">
        <v>29</v>
      </c>
      <c r="C18" s="32" t="s">
        <v>18</v>
      </c>
      <c r="D18" s="47">
        <v>3.0</v>
      </c>
      <c r="E18" s="34" t="s">
        <v>53</v>
      </c>
      <c r="F18" s="35" t="s">
        <v>54</v>
      </c>
      <c r="G18" s="36" t="s">
        <v>55</v>
      </c>
      <c r="H18" s="27" t="s">
        <v>56</v>
      </c>
      <c r="I18" s="48"/>
    </row>
    <row r="19" hidden="1">
      <c r="A19" s="21">
        <v>39.0</v>
      </c>
      <c r="B19" s="14" t="s">
        <v>57</v>
      </c>
      <c r="C19" s="14" t="s">
        <v>18</v>
      </c>
      <c r="D19" s="49">
        <v>1.0</v>
      </c>
      <c r="E19" s="16" t="s">
        <v>58</v>
      </c>
      <c r="F19" s="17" t="s">
        <v>59</v>
      </c>
      <c r="G19" s="18" t="s">
        <v>60</v>
      </c>
      <c r="H19" s="19" t="s">
        <v>48</v>
      </c>
      <c r="I19" s="20"/>
    </row>
    <row r="20" hidden="1">
      <c r="A20" s="21">
        <v>50.0</v>
      </c>
      <c r="B20" s="22" t="s">
        <v>61</v>
      </c>
      <c r="C20" s="22" t="s">
        <v>18</v>
      </c>
      <c r="D20" s="50">
        <v>1.0</v>
      </c>
      <c r="E20" s="24" t="s">
        <v>62</v>
      </c>
      <c r="F20" s="25" t="s">
        <v>63</v>
      </c>
      <c r="G20" s="51" t="s">
        <v>64</v>
      </c>
      <c r="H20" s="27" t="s">
        <v>34</v>
      </c>
      <c r="I20" s="28"/>
    </row>
    <row r="21" hidden="1">
      <c r="A21" s="21">
        <v>43.0</v>
      </c>
      <c r="B21" s="39" t="s">
        <v>49</v>
      </c>
      <c r="C21" s="39" t="s">
        <v>24</v>
      </c>
      <c r="D21" s="52">
        <v>1.0</v>
      </c>
      <c r="E21" s="41" t="s">
        <v>65</v>
      </c>
      <c r="F21" s="41" t="s">
        <v>66</v>
      </c>
      <c r="G21" s="43" t="s">
        <v>67</v>
      </c>
      <c r="H21" s="53" t="s">
        <v>28</v>
      </c>
      <c r="I21" s="54"/>
    </row>
    <row r="22" hidden="1">
      <c r="A22" s="21">
        <v>60.0</v>
      </c>
      <c r="B22" s="22" t="s">
        <v>44</v>
      </c>
      <c r="C22" s="22" t="s">
        <v>24</v>
      </c>
      <c r="D22" s="55">
        <v>1.0</v>
      </c>
      <c r="E22" s="24" t="s">
        <v>68</v>
      </c>
      <c r="F22" s="25" t="s">
        <v>69</v>
      </c>
      <c r="G22" s="51" t="s">
        <v>70</v>
      </c>
      <c r="H22" s="37" t="s">
        <v>71</v>
      </c>
      <c r="I22" s="38"/>
    </row>
    <row r="23" hidden="1">
      <c r="A23" s="21">
        <v>61.0</v>
      </c>
      <c r="B23" s="39" t="s">
        <v>44</v>
      </c>
      <c r="C23" s="39" t="s">
        <v>24</v>
      </c>
      <c r="D23" s="52">
        <v>1.0</v>
      </c>
      <c r="E23" s="41" t="s">
        <v>72</v>
      </c>
      <c r="F23" s="42" t="s">
        <v>73</v>
      </c>
      <c r="G23" s="43" t="s">
        <v>74</v>
      </c>
      <c r="H23" s="19" t="s">
        <v>75</v>
      </c>
      <c r="I23" s="20"/>
    </row>
    <row r="24" hidden="1">
      <c r="A24" s="21">
        <v>66.0</v>
      </c>
      <c r="B24" s="22" t="s">
        <v>57</v>
      </c>
      <c r="C24" s="22" t="s">
        <v>24</v>
      </c>
      <c r="D24" s="50">
        <v>1.0</v>
      </c>
      <c r="E24" s="24" t="s">
        <v>76</v>
      </c>
      <c r="F24" s="25" t="s">
        <v>77</v>
      </c>
      <c r="G24" s="51" t="s">
        <v>78</v>
      </c>
      <c r="H24" s="37" t="s">
        <v>22</v>
      </c>
      <c r="I24" s="38"/>
    </row>
    <row r="25" hidden="1">
      <c r="A25" s="21">
        <v>69.0</v>
      </c>
      <c r="B25" s="39" t="s">
        <v>57</v>
      </c>
      <c r="C25" s="39" t="s">
        <v>24</v>
      </c>
      <c r="D25" s="52">
        <v>1.0</v>
      </c>
      <c r="E25" s="41" t="s">
        <v>79</v>
      </c>
      <c r="F25" s="42" t="s">
        <v>80</v>
      </c>
      <c r="G25" s="43" t="s">
        <v>81</v>
      </c>
      <c r="H25" s="19" t="s">
        <v>22</v>
      </c>
      <c r="I25" s="20"/>
    </row>
    <row r="26" hidden="1">
      <c r="A26" s="21">
        <v>10.0</v>
      </c>
      <c r="B26" s="22" t="s">
        <v>49</v>
      </c>
      <c r="C26" s="22" t="s">
        <v>30</v>
      </c>
      <c r="D26" s="50">
        <v>1.0</v>
      </c>
      <c r="E26" s="24" t="s">
        <v>82</v>
      </c>
      <c r="F26" s="25" t="s">
        <v>83</v>
      </c>
      <c r="G26" s="51" t="s">
        <v>84</v>
      </c>
      <c r="H26" s="37" t="s">
        <v>48</v>
      </c>
      <c r="I26" s="38"/>
    </row>
    <row r="27" hidden="1">
      <c r="A27" s="21">
        <v>12.0</v>
      </c>
      <c r="B27" s="39" t="s">
        <v>85</v>
      </c>
      <c r="C27" s="39" t="s">
        <v>30</v>
      </c>
      <c r="D27" s="52">
        <v>1.0</v>
      </c>
      <c r="E27" s="41" t="s">
        <v>86</v>
      </c>
      <c r="F27" s="42" t="s">
        <v>87</v>
      </c>
      <c r="G27" s="43" t="s">
        <v>88</v>
      </c>
      <c r="H27" s="19" t="s">
        <v>43</v>
      </c>
      <c r="I27" s="20"/>
    </row>
    <row r="28" hidden="1">
      <c r="A28" s="21">
        <v>25.0</v>
      </c>
      <c r="B28" s="14" t="s">
        <v>57</v>
      </c>
      <c r="C28" s="14" t="s">
        <v>30</v>
      </c>
      <c r="D28" s="49">
        <v>1.0</v>
      </c>
      <c r="E28" s="16" t="s">
        <v>89</v>
      </c>
      <c r="F28" s="17" t="s">
        <v>90</v>
      </c>
      <c r="G28" s="18" t="s">
        <v>91</v>
      </c>
      <c r="H28" s="37" t="s">
        <v>48</v>
      </c>
      <c r="I28" s="38"/>
    </row>
    <row r="29" hidden="1">
      <c r="A29" s="21">
        <v>49.0</v>
      </c>
      <c r="B29" s="32" t="s">
        <v>49</v>
      </c>
      <c r="C29" s="32" t="s">
        <v>30</v>
      </c>
      <c r="D29" s="56">
        <v>1.0</v>
      </c>
      <c r="E29" s="45" t="s">
        <v>92</v>
      </c>
      <c r="F29" s="35" t="s">
        <v>93</v>
      </c>
      <c r="G29" s="36" t="s">
        <v>94</v>
      </c>
      <c r="H29" s="30" t="s">
        <v>34</v>
      </c>
      <c r="I29" s="31"/>
    </row>
    <row r="30" hidden="1">
      <c r="A30" s="21">
        <v>51.0</v>
      </c>
      <c r="B30" s="14" t="s">
        <v>44</v>
      </c>
      <c r="C30" s="14" t="s">
        <v>30</v>
      </c>
      <c r="D30" s="29">
        <v>1.0</v>
      </c>
      <c r="E30" s="57" t="s">
        <v>95</v>
      </c>
      <c r="F30" s="58" t="s">
        <v>96</v>
      </c>
      <c r="G30" s="18" t="s">
        <v>97</v>
      </c>
      <c r="H30" s="27" t="s">
        <v>28</v>
      </c>
      <c r="I30" s="28"/>
    </row>
    <row r="31" hidden="1">
      <c r="A31" s="21">
        <v>52.0</v>
      </c>
      <c r="B31" s="32" t="s">
        <v>17</v>
      </c>
      <c r="C31" s="32" t="s">
        <v>30</v>
      </c>
      <c r="D31" s="56">
        <v>1.0</v>
      </c>
      <c r="E31" s="45" t="s">
        <v>98</v>
      </c>
      <c r="F31" s="35" t="s">
        <v>99</v>
      </c>
      <c r="G31" s="36" t="s">
        <v>100</v>
      </c>
      <c r="H31" s="30" t="s">
        <v>28</v>
      </c>
      <c r="I31" s="31"/>
    </row>
    <row r="32" hidden="1">
      <c r="A32" s="21">
        <v>3.0</v>
      </c>
      <c r="B32" s="14" t="s">
        <v>17</v>
      </c>
      <c r="C32" s="13" t="s">
        <v>101</v>
      </c>
      <c r="D32" s="59">
        <v>1.0</v>
      </c>
      <c r="E32" s="57" t="s">
        <v>102</v>
      </c>
      <c r="F32" s="17" t="s">
        <v>103</v>
      </c>
      <c r="G32" s="60" t="s">
        <v>104</v>
      </c>
      <c r="H32" s="37" t="s">
        <v>75</v>
      </c>
      <c r="I32" s="38"/>
    </row>
    <row r="33" hidden="1">
      <c r="A33" s="21">
        <v>47.0</v>
      </c>
      <c r="B33" s="32" t="s">
        <v>105</v>
      </c>
      <c r="C33" s="32" t="s">
        <v>101</v>
      </c>
      <c r="D33" s="61">
        <v>1.0</v>
      </c>
      <c r="E33" s="45" t="s">
        <v>106</v>
      </c>
      <c r="F33" s="35" t="s">
        <v>107</v>
      </c>
      <c r="G33" s="36" t="s">
        <v>108</v>
      </c>
      <c r="H33" s="30" t="s">
        <v>34</v>
      </c>
      <c r="I33" s="31"/>
    </row>
    <row r="34">
      <c r="A34" s="21">
        <v>58.0</v>
      </c>
      <c r="B34" s="14" t="s">
        <v>44</v>
      </c>
      <c r="C34" s="14" t="s">
        <v>18</v>
      </c>
      <c r="D34" s="62">
        <v>3.0</v>
      </c>
      <c r="E34" s="57" t="s">
        <v>109</v>
      </c>
      <c r="F34" s="17" t="s">
        <v>110</v>
      </c>
      <c r="G34" s="18" t="s">
        <v>111</v>
      </c>
      <c r="H34" s="37" t="s">
        <v>112</v>
      </c>
      <c r="I34" s="63"/>
    </row>
    <row r="35" hidden="1">
      <c r="A35" s="21">
        <v>19.0</v>
      </c>
      <c r="B35" s="32" t="s">
        <v>39</v>
      </c>
      <c r="C35" s="32" t="s">
        <v>35</v>
      </c>
      <c r="D35" s="64">
        <v>1.0</v>
      </c>
      <c r="E35" s="45" t="s">
        <v>113</v>
      </c>
      <c r="F35" s="35" t="s">
        <v>114</v>
      </c>
      <c r="G35" s="36" t="s">
        <v>115</v>
      </c>
      <c r="H35" s="19" t="s">
        <v>75</v>
      </c>
      <c r="I35" s="20"/>
    </row>
    <row r="36" hidden="1">
      <c r="A36" s="21">
        <v>26.0</v>
      </c>
      <c r="B36" s="39" t="s">
        <v>57</v>
      </c>
      <c r="C36" s="39" t="s">
        <v>35</v>
      </c>
      <c r="D36" s="52">
        <v>1.0</v>
      </c>
      <c r="E36" s="41" t="s">
        <v>116</v>
      </c>
      <c r="F36" s="42" t="s">
        <v>117</v>
      </c>
      <c r="G36" s="43" t="s">
        <v>118</v>
      </c>
      <c r="H36" s="37" t="s">
        <v>48</v>
      </c>
      <c r="I36" s="38"/>
    </row>
    <row r="37" hidden="1">
      <c r="A37" s="21">
        <v>32.0</v>
      </c>
      <c r="B37" s="32" t="s">
        <v>105</v>
      </c>
      <c r="C37" s="32" t="s">
        <v>35</v>
      </c>
      <c r="D37" s="56">
        <v>1.0</v>
      </c>
      <c r="E37" s="45" t="s">
        <v>119</v>
      </c>
      <c r="F37" s="35" t="s">
        <v>120</v>
      </c>
      <c r="G37" s="36" t="s">
        <v>121</v>
      </c>
      <c r="H37" s="19" t="s">
        <v>48</v>
      </c>
      <c r="I37" s="20"/>
    </row>
    <row r="38">
      <c r="A38" s="21">
        <v>4.0</v>
      </c>
      <c r="B38" s="39" t="s">
        <v>122</v>
      </c>
      <c r="C38" s="39" t="s">
        <v>18</v>
      </c>
      <c r="D38" s="65">
        <v>2.0</v>
      </c>
      <c r="E38" s="41" t="s">
        <v>123</v>
      </c>
      <c r="F38" s="42" t="s">
        <v>124</v>
      </c>
      <c r="G38" s="43" t="s">
        <v>125</v>
      </c>
      <c r="H38" s="37" t="s">
        <v>126</v>
      </c>
      <c r="I38" s="63"/>
    </row>
    <row r="39" hidden="1">
      <c r="A39" s="21">
        <v>36.0</v>
      </c>
      <c r="B39" s="22" t="s">
        <v>57</v>
      </c>
      <c r="C39" s="22" t="s">
        <v>35</v>
      </c>
      <c r="D39" s="50">
        <v>1.0</v>
      </c>
      <c r="E39" s="24" t="s">
        <v>127</v>
      </c>
      <c r="F39" s="25" t="s">
        <v>128</v>
      </c>
      <c r="G39" s="51" t="s">
        <v>129</v>
      </c>
      <c r="H39" s="19" t="s">
        <v>48</v>
      </c>
      <c r="I39" s="20"/>
    </row>
    <row r="40" hidden="1">
      <c r="A40" s="21">
        <v>38.0</v>
      </c>
      <c r="B40" s="39" t="s">
        <v>39</v>
      </c>
      <c r="C40" s="39" t="s">
        <v>35</v>
      </c>
      <c r="D40" s="52">
        <v>1.0</v>
      </c>
      <c r="E40" s="41" t="s">
        <v>130</v>
      </c>
      <c r="F40" s="42" t="s">
        <v>131</v>
      </c>
      <c r="G40" s="43" t="s">
        <v>132</v>
      </c>
      <c r="H40" s="37" t="s">
        <v>48</v>
      </c>
      <c r="I40" s="38"/>
    </row>
    <row r="41" hidden="1">
      <c r="A41" s="21">
        <v>65.0</v>
      </c>
      <c r="B41" s="22" t="s">
        <v>29</v>
      </c>
      <c r="C41" s="22" t="s">
        <v>35</v>
      </c>
      <c r="D41" s="50">
        <v>1.0</v>
      </c>
      <c r="E41" s="66" t="s">
        <v>133</v>
      </c>
      <c r="F41" s="25" t="s">
        <v>134</v>
      </c>
      <c r="G41" s="51" t="s">
        <v>135</v>
      </c>
      <c r="H41" s="19" t="s">
        <v>71</v>
      </c>
      <c r="I41" s="20"/>
    </row>
    <row r="42">
      <c r="A42" s="21">
        <v>28.0</v>
      </c>
      <c r="B42" s="39" t="s">
        <v>23</v>
      </c>
      <c r="C42" s="39" t="s">
        <v>18</v>
      </c>
      <c r="D42" s="52">
        <v>1.0</v>
      </c>
      <c r="E42" s="41" t="s">
        <v>136</v>
      </c>
      <c r="F42" s="42" t="s">
        <v>137</v>
      </c>
      <c r="G42" s="67" t="s">
        <v>138</v>
      </c>
      <c r="H42" s="37" t="s">
        <v>139</v>
      </c>
      <c r="I42" s="63"/>
    </row>
    <row r="43" hidden="1">
      <c r="A43" s="21">
        <v>74.0</v>
      </c>
      <c r="B43" s="39" t="s">
        <v>57</v>
      </c>
      <c r="C43" s="39" t="s">
        <v>35</v>
      </c>
      <c r="D43" s="52">
        <v>1.0</v>
      </c>
      <c r="E43" s="68" t="s">
        <v>140</v>
      </c>
      <c r="F43" s="42" t="s">
        <v>141</v>
      </c>
      <c r="G43" s="43" t="s">
        <v>142</v>
      </c>
      <c r="H43" s="30" t="s">
        <v>28</v>
      </c>
      <c r="I43" s="31"/>
    </row>
    <row r="44" hidden="1">
      <c r="A44" s="21">
        <v>75.0</v>
      </c>
      <c r="B44" s="32" t="s">
        <v>105</v>
      </c>
      <c r="C44" s="32" t="s">
        <v>35</v>
      </c>
      <c r="D44" s="56">
        <v>1.0</v>
      </c>
      <c r="E44" s="34" t="s">
        <v>143</v>
      </c>
      <c r="F44" s="35" t="s">
        <v>144</v>
      </c>
      <c r="G44" s="36" t="s">
        <v>145</v>
      </c>
      <c r="H44" s="27" t="s">
        <v>28</v>
      </c>
      <c r="I44" s="28"/>
    </row>
    <row r="45" hidden="1">
      <c r="A45" s="69">
        <v>1.0</v>
      </c>
      <c r="B45" s="70" t="s">
        <v>146</v>
      </c>
      <c r="C45" s="14" t="s">
        <v>18</v>
      </c>
      <c r="D45" s="71">
        <v>2.0</v>
      </c>
      <c r="E45" s="16" t="s">
        <v>147</v>
      </c>
      <c r="F45" s="17" t="s">
        <v>148</v>
      </c>
      <c r="G45" s="18" t="s">
        <v>149</v>
      </c>
      <c r="H45" s="19" t="s">
        <v>43</v>
      </c>
      <c r="I45" s="20"/>
    </row>
    <row r="46">
      <c r="A46" s="21">
        <v>16.0</v>
      </c>
      <c r="B46" s="22" t="s">
        <v>146</v>
      </c>
      <c r="C46" s="22" t="s">
        <v>24</v>
      </c>
      <c r="D46" s="72">
        <v>3.0</v>
      </c>
      <c r="E46" s="66" t="s">
        <v>150</v>
      </c>
      <c r="F46" s="73" t="s">
        <v>151</v>
      </c>
      <c r="G46" s="51" t="s">
        <v>152</v>
      </c>
      <c r="H46" s="37" t="s">
        <v>153</v>
      </c>
      <c r="I46" s="63"/>
    </row>
    <row r="47" hidden="1">
      <c r="A47" s="21">
        <v>7.0</v>
      </c>
      <c r="B47" s="32" t="s">
        <v>146</v>
      </c>
      <c r="C47" s="32" t="s">
        <v>18</v>
      </c>
      <c r="D47" s="74">
        <v>2.0</v>
      </c>
      <c r="E47" s="45" t="s">
        <v>154</v>
      </c>
      <c r="F47" s="35" t="s">
        <v>155</v>
      </c>
      <c r="G47" s="36" t="s">
        <v>156</v>
      </c>
      <c r="H47" s="19" t="s">
        <v>43</v>
      </c>
      <c r="I47" s="20"/>
      <c r="J47" s="75"/>
      <c r="K47" s="75"/>
      <c r="L47" s="75"/>
      <c r="M47" s="75"/>
      <c r="N47" s="75"/>
      <c r="O47" s="75"/>
      <c r="P47" s="75"/>
      <c r="Q47" s="75"/>
      <c r="R47" s="75"/>
      <c r="S47" s="75"/>
      <c r="T47" s="75"/>
      <c r="U47" s="75"/>
      <c r="V47" s="75"/>
      <c r="W47" s="75"/>
      <c r="X47" s="75"/>
      <c r="Y47" s="75"/>
      <c r="Z47" s="75"/>
      <c r="AA47" s="75"/>
      <c r="AB47" s="75"/>
      <c r="AC47" s="75"/>
      <c r="AD47" s="75"/>
      <c r="AE47" s="75"/>
    </row>
    <row r="48" hidden="1">
      <c r="A48" s="21">
        <v>21.0</v>
      </c>
      <c r="B48" s="14" t="s">
        <v>29</v>
      </c>
      <c r="C48" s="14" t="s">
        <v>18</v>
      </c>
      <c r="D48" s="76">
        <v>2.0</v>
      </c>
      <c r="E48" s="16" t="s">
        <v>157</v>
      </c>
      <c r="F48" s="17" t="s">
        <v>158</v>
      </c>
      <c r="G48" s="18" t="s">
        <v>159</v>
      </c>
      <c r="H48" s="37" t="s">
        <v>43</v>
      </c>
      <c r="I48" s="38"/>
    </row>
    <row r="49" hidden="1">
      <c r="A49" s="21">
        <v>55.0</v>
      </c>
      <c r="B49" s="39" t="s">
        <v>105</v>
      </c>
      <c r="C49" s="39" t="s">
        <v>18</v>
      </c>
      <c r="D49" s="77">
        <v>2.0</v>
      </c>
      <c r="E49" s="68" t="s">
        <v>160</v>
      </c>
      <c r="F49" s="42" t="s">
        <v>161</v>
      </c>
      <c r="G49" s="43" t="s">
        <v>162</v>
      </c>
      <c r="H49" s="19" t="s">
        <v>22</v>
      </c>
      <c r="I49" s="20"/>
      <c r="J49" s="75"/>
      <c r="K49" s="75"/>
      <c r="L49" s="75"/>
      <c r="M49" s="75"/>
      <c r="N49" s="75"/>
      <c r="O49" s="75"/>
      <c r="P49" s="75"/>
      <c r="Q49" s="75"/>
      <c r="R49" s="75"/>
      <c r="S49" s="75"/>
      <c r="T49" s="75"/>
      <c r="U49" s="75"/>
      <c r="V49" s="75"/>
      <c r="W49" s="75"/>
      <c r="X49" s="75"/>
      <c r="Y49" s="75"/>
      <c r="Z49" s="75"/>
      <c r="AA49" s="75"/>
      <c r="AB49" s="75"/>
      <c r="AC49" s="75"/>
      <c r="AD49" s="75"/>
      <c r="AE49" s="75"/>
    </row>
    <row r="50" hidden="1">
      <c r="A50" s="21">
        <v>59.0</v>
      </c>
      <c r="B50" s="22" t="s">
        <v>146</v>
      </c>
      <c r="C50" s="22" t="s">
        <v>18</v>
      </c>
      <c r="D50" s="78">
        <v>2.0</v>
      </c>
      <c r="E50" s="66" t="s">
        <v>163</v>
      </c>
      <c r="F50" s="25" t="s">
        <v>164</v>
      </c>
      <c r="G50" s="51" t="s">
        <v>165</v>
      </c>
      <c r="H50" s="37" t="s">
        <v>22</v>
      </c>
      <c r="I50" s="38"/>
      <c r="J50" s="75"/>
      <c r="K50" s="75"/>
      <c r="L50" s="75"/>
      <c r="M50" s="75"/>
      <c r="N50" s="75"/>
      <c r="O50" s="75"/>
      <c r="P50" s="75"/>
      <c r="Q50" s="75"/>
      <c r="R50" s="75"/>
      <c r="S50" s="75"/>
      <c r="T50" s="75"/>
      <c r="U50" s="75"/>
      <c r="V50" s="75"/>
      <c r="W50" s="75"/>
      <c r="X50" s="75"/>
      <c r="Y50" s="75"/>
      <c r="Z50" s="75"/>
      <c r="AA50" s="75"/>
      <c r="AB50" s="75"/>
      <c r="AC50" s="75"/>
      <c r="AD50" s="75"/>
      <c r="AE50" s="75"/>
    </row>
    <row r="51" hidden="1">
      <c r="A51" s="21">
        <v>14.0</v>
      </c>
      <c r="B51" s="14" t="s">
        <v>57</v>
      </c>
      <c r="C51" s="14" t="s">
        <v>24</v>
      </c>
      <c r="D51" s="79">
        <v>2.0</v>
      </c>
      <c r="E51" s="16" t="s">
        <v>166</v>
      </c>
      <c r="F51" s="57" t="s">
        <v>167</v>
      </c>
      <c r="G51" s="18" t="s">
        <v>168</v>
      </c>
      <c r="H51" s="19" t="s">
        <v>43</v>
      </c>
      <c r="I51" s="20"/>
      <c r="J51" s="75"/>
      <c r="K51" s="75"/>
      <c r="L51" s="75"/>
      <c r="M51" s="75"/>
      <c r="N51" s="75"/>
      <c r="O51" s="75"/>
      <c r="P51" s="75"/>
      <c r="Q51" s="75"/>
      <c r="R51" s="75"/>
      <c r="S51" s="75"/>
      <c r="T51" s="75"/>
      <c r="U51" s="75"/>
      <c r="V51" s="75"/>
      <c r="W51" s="75"/>
      <c r="X51" s="75"/>
      <c r="Y51" s="75"/>
      <c r="Z51" s="75"/>
      <c r="AA51" s="75"/>
      <c r="AB51" s="75"/>
      <c r="AC51" s="75"/>
      <c r="AD51" s="75"/>
      <c r="AE51" s="75"/>
    </row>
    <row r="52" hidden="1">
      <c r="A52" s="21">
        <v>17.0</v>
      </c>
      <c r="B52" s="14" t="s">
        <v>57</v>
      </c>
      <c r="C52" s="14" t="s">
        <v>24</v>
      </c>
      <c r="D52" s="79">
        <v>2.0</v>
      </c>
      <c r="E52" s="16" t="s">
        <v>169</v>
      </c>
      <c r="F52" s="17" t="s">
        <v>170</v>
      </c>
      <c r="G52" s="18" t="s">
        <v>171</v>
      </c>
      <c r="H52" s="37" t="s">
        <v>75</v>
      </c>
      <c r="I52" s="38"/>
      <c r="J52" s="75"/>
      <c r="K52" s="75"/>
      <c r="L52" s="75"/>
      <c r="M52" s="75"/>
      <c r="N52" s="75"/>
      <c r="O52" s="75"/>
      <c r="P52" s="75"/>
      <c r="Q52" s="75"/>
      <c r="R52" s="75"/>
      <c r="S52" s="75"/>
      <c r="T52" s="75"/>
      <c r="U52" s="75"/>
      <c r="V52" s="75"/>
      <c r="W52" s="75"/>
      <c r="X52" s="75"/>
      <c r="Y52" s="75"/>
      <c r="Z52" s="75"/>
      <c r="AA52" s="75"/>
      <c r="AB52" s="75"/>
      <c r="AC52" s="75"/>
      <c r="AD52" s="75"/>
      <c r="AE52" s="75"/>
    </row>
    <row r="53" hidden="1">
      <c r="A53" s="21">
        <v>29.0</v>
      </c>
      <c r="B53" s="22" t="s">
        <v>122</v>
      </c>
      <c r="C53" s="22" t="s">
        <v>24</v>
      </c>
      <c r="D53" s="78">
        <v>2.0</v>
      </c>
      <c r="E53" s="24" t="s">
        <v>172</v>
      </c>
      <c r="F53" s="25" t="s">
        <v>173</v>
      </c>
      <c r="G53" s="51" t="s">
        <v>174</v>
      </c>
      <c r="H53" s="30" t="s">
        <v>34</v>
      </c>
      <c r="I53" s="31"/>
      <c r="J53" s="75"/>
      <c r="K53" s="75"/>
      <c r="L53" s="75"/>
      <c r="M53" s="75"/>
      <c r="N53" s="75"/>
      <c r="O53" s="75"/>
      <c r="P53" s="75"/>
      <c r="Q53" s="75"/>
      <c r="R53" s="75"/>
      <c r="S53" s="75"/>
      <c r="T53" s="75"/>
      <c r="U53" s="75"/>
      <c r="V53" s="75"/>
      <c r="W53" s="75"/>
      <c r="X53" s="75"/>
      <c r="Y53" s="75"/>
      <c r="Z53" s="75"/>
      <c r="AA53" s="75"/>
      <c r="AB53" s="75"/>
      <c r="AC53" s="75"/>
      <c r="AD53" s="75"/>
      <c r="AE53" s="75"/>
    </row>
    <row r="54" hidden="1">
      <c r="A54" s="21">
        <v>30.0</v>
      </c>
      <c r="B54" s="14" t="s">
        <v>57</v>
      </c>
      <c r="C54" s="14" t="s">
        <v>24</v>
      </c>
      <c r="D54" s="79">
        <v>2.0</v>
      </c>
      <c r="E54" s="16" t="s">
        <v>175</v>
      </c>
      <c r="F54" s="17" t="s">
        <v>176</v>
      </c>
      <c r="G54" s="18" t="s">
        <v>177</v>
      </c>
      <c r="H54" s="37" t="s">
        <v>75</v>
      </c>
      <c r="I54" s="38"/>
      <c r="J54" s="75"/>
      <c r="K54" s="75"/>
      <c r="L54" s="75"/>
      <c r="M54" s="75"/>
      <c r="N54" s="75"/>
      <c r="O54" s="75"/>
      <c r="P54" s="75"/>
      <c r="Q54" s="75"/>
      <c r="R54" s="75"/>
      <c r="S54" s="75"/>
      <c r="T54" s="75"/>
      <c r="U54" s="75"/>
      <c r="V54" s="75"/>
      <c r="W54" s="75"/>
      <c r="X54" s="75"/>
      <c r="Y54" s="75"/>
      <c r="Z54" s="75"/>
      <c r="AA54" s="75"/>
      <c r="AB54" s="75"/>
      <c r="AC54" s="75"/>
      <c r="AD54" s="75"/>
      <c r="AE54" s="75"/>
    </row>
    <row r="55">
      <c r="A55" s="21">
        <v>42.0</v>
      </c>
      <c r="B55" s="22" t="s">
        <v>57</v>
      </c>
      <c r="C55" s="22" t="s">
        <v>24</v>
      </c>
      <c r="D55" s="78">
        <v>2.0</v>
      </c>
      <c r="E55" s="24" t="s">
        <v>178</v>
      </c>
      <c r="F55" s="25" t="s">
        <v>179</v>
      </c>
      <c r="G55" s="51" t="s">
        <v>180</v>
      </c>
      <c r="H55" s="19" t="s">
        <v>181</v>
      </c>
      <c r="I55" s="63"/>
      <c r="J55" s="75"/>
      <c r="K55" s="75"/>
      <c r="L55" s="75"/>
      <c r="M55" s="75"/>
      <c r="N55" s="75"/>
      <c r="O55" s="75"/>
      <c r="P55" s="75"/>
      <c r="Q55" s="75"/>
      <c r="R55" s="75"/>
      <c r="S55" s="75"/>
      <c r="T55" s="75"/>
      <c r="U55" s="75"/>
      <c r="V55" s="75"/>
      <c r="W55" s="75"/>
      <c r="X55" s="75"/>
      <c r="Y55" s="75"/>
      <c r="Z55" s="75"/>
      <c r="AA55" s="75"/>
      <c r="AB55" s="75"/>
      <c r="AC55" s="75"/>
      <c r="AD55" s="75"/>
      <c r="AE55" s="75"/>
    </row>
    <row r="56" hidden="1">
      <c r="A56" s="21">
        <v>67.0</v>
      </c>
      <c r="B56" s="32" t="s">
        <v>105</v>
      </c>
      <c r="C56" s="32" t="s">
        <v>24</v>
      </c>
      <c r="D56" s="80">
        <v>2.0</v>
      </c>
      <c r="E56" s="45" t="s">
        <v>182</v>
      </c>
      <c r="F56" s="35" t="s">
        <v>183</v>
      </c>
      <c r="G56" s="36" t="s">
        <v>184</v>
      </c>
      <c r="H56" s="37" t="s">
        <v>22</v>
      </c>
      <c r="I56" s="38"/>
      <c r="J56" s="75"/>
      <c r="K56" s="75"/>
      <c r="L56" s="75"/>
      <c r="M56" s="75"/>
      <c r="N56" s="75"/>
      <c r="O56" s="75"/>
      <c r="P56" s="75"/>
      <c r="Q56" s="75"/>
      <c r="R56" s="75"/>
      <c r="S56" s="75"/>
      <c r="T56" s="75"/>
      <c r="U56" s="75"/>
      <c r="V56" s="75"/>
      <c r="W56" s="75"/>
      <c r="X56" s="75"/>
      <c r="Y56" s="75"/>
      <c r="Z56" s="75"/>
      <c r="AA56" s="75"/>
      <c r="AB56" s="75"/>
      <c r="AC56" s="75"/>
      <c r="AD56" s="75"/>
      <c r="AE56" s="75"/>
    </row>
    <row r="57" hidden="1">
      <c r="A57" s="21">
        <v>18.0</v>
      </c>
      <c r="B57" s="22" t="s">
        <v>57</v>
      </c>
      <c r="C57" s="22" t="s">
        <v>30</v>
      </c>
      <c r="D57" s="78">
        <v>2.0</v>
      </c>
      <c r="E57" s="24" t="s">
        <v>185</v>
      </c>
      <c r="F57" s="25" t="s">
        <v>186</v>
      </c>
      <c r="G57" s="26" t="s">
        <v>187</v>
      </c>
      <c r="H57" s="19" t="s">
        <v>75</v>
      </c>
      <c r="I57" s="20"/>
      <c r="J57" s="75"/>
      <c r="K57" s="75"/>
      <c r="L57" s="75"/>
      <c r="M57" s="75"/>
      <c r="N57" s="75"/>
      <c r="O57" s="75"/>
      <c r="P57" s="75"/>
      <c r="Q57" s="75"/>
      <c r="R57" s="75"/>
      <c r="S57" s="75"/>
      <c r="T57" s="75"/>
      <c r="U57" s="75"/>
      <c r="V57" s="75"/>
      <c r="W57" s="75"/>
      <c r="X57" s="75"/>
      <c r="Y57" s="75"/>
      <c r="Z57" s="75"/>
      <c r="AA57" s="75"/>
      <c r="AB57" s="75"/>
      <c r="AC57" s="75"/>
      <c r="AD57" s="75"/>
      <c r="AE57" s="75"/>
    </row>
    <row r="58">
      <c r="A58" s="21">
        <v>22.0</v>
      </c>
      <c r="B58" s="39" t="s">
        <v>39</v>
      </c>
      <c r="C58" s="39" t="s">
        <v>30</v>
      </c>
      <c r="D58" s="77">
        <v>2.0</v>
      </c>
      <c r="E58" s="41" t="s">
        <v>188</v>
      </c>
      <c r="F58" s="42" t="s">
        <v>189</v>
      </c>
      <c r="G58" s="67" t="s">
        <v>190</v>
      </c>
      <c r="H58" s="37" t="s">
        <v>126</v>
      </c>
      <c r="I58" s="63"/>
      <c r="J58" s="75"/>
      <c r="K58" s="75"/>
      <c r="L58" s="75"/>
      <c r="M58" s="75"/>
      <c r="N58" s="75"/>
      <c r="O58" s="75"/>
      <c r="P58" s="75"/>
      <c r="Q58" s="75"/>
      <c r="R58" s="75"/>
      <c r="S58" s="75"/>
      <c r="T58" s="75"/>
      <c r="U58" s="75"/>
      <c r="V58" s="75"/>
      <c r="W58" s="75"/>
      <c r="X58" s="75"/>
      <c r="Y58" s="75"/>
      <c r="Z58" s="75"/>
      <c r="AA58" s="75"/>
      <c r="AB58" s="75"/>
      <c r="AC58" s="75"/>
      <c r="AD58" s="75"/>
      <c r="AE58" s="75"/>
    </row>
    <row r="59">
      <c r="A59" s="21">
        <v>31.0</v>
      </c>
      <c r="B59" s="39" t="s">
        <v>23</v>
      </c>
      <c r="C59" s="39" t="s">
        <v>30</v>
      </c>
      <c r="D59" s="77">
        <v>2.0</v>
      </c>
      <c r="E59" s="41" t="s">
        <v>191</v>
      </c>
      <c r="F59" s="42" t="s">
        <v>192</v>
      </c>
      <c r="G59" s="43" t="s">
        <v>193</v>
      </c>
      <c r="H59" s="19" t="s">
        <v>181</v>
      </c>
      <c r="I59" s="63"/>
      <c r="J59" s="75"/>
      <c r="K59" s="75"/>
      <c r="L59" s="75"/>
      <c r="M59" s="75"/>
      <c r="N59" s="75"/>
      <c r="O59" s="75"/>
      <c r="P59" s="75"/>
      <c r="Q59" s="75"/>
      <c r="R59" s="75"/>
      <c r="S59" s="75"/>
      <c r="T59" s="75"/>
      <c r="U59" s="75"/>
      <c r="V59" s="75"/>
      <c r="W59" s="75"/>
      <c r="X59" s="75"/>
      <c r="Y59" s="75"/>
      <c r="Z59" s="75"/>
      <c r="AA59" s="75"/>
      <c r="AB59" s="75"/>
      <c r="AC59" s="75"/>
      <c r="AD59" s="75"/>
      <c r="AE59" s="75"/>
    </row>
    <row r="60" hidden="1">
      <c r="A60" s="21">
        <v>44.0</v>
      </c>
      <c r="B60" s="32" t="s">
        <v>146</v>
      </c>
      <c r="C60" s="32" t="s">
        <v>30</v>
      </c>
      <c r="D60" s="80">
        <v>2.0</v>
      </c>
      <c r="E60" s="45" t="s">
        <v>194</v>
      </c>
      <c r="F60" s="35" t="s">
        <v>195</v>
      </c>
      <c r="G60" s="36" t="s">
        <v>196</v>
      </c>
      <c r="H60" s="27" t="s">
        <v>34</v>
      </c>
      <c r="I60" s="28"/>
      <c r="J60" s="75"/>
      <c r="K60" s="75"/>
      <c r="L60" s="75"/>
      <c r="M60" s="75"/>
      <c r="N60" s="75"/>
      <c r="O60" s="75"/>
      <c r="P60" s="75"/>
      <c r="Q60" s="75"/>
      <c r="R60" s="75"/>
      <c r="S60" s="75"/>
      <c r="T60" s="75"/>
      <c r="U60" s="75"/>
      <c r="V60" s="75"/>
      <c r="W60" s="75"/>
      <c r="X60" s="75"/>
      <c r="Y60" s="75"/>
      <c r="Z60" s="75"/>
      <c r="AA60" s="75"/>
      <c r="AB60" s="75"/>
      <c r="AC60" s="75"/>
      <c r="AD60" s="75"/>
      <c r="AE60" s="75"/>
    </row>
    <row r="61" hidden="1">
      <c r="A61" s="21">
        <v>62.0</v>
      </c>
      <c r="B61" s="39" t="s">
        <v>17</v>
      </c>
      <c r="C61" s="39" t="s">
        <v>30</v>
      </c>
      <c r="D61" s="77">
        <v>2.0</v>
      </c>
      <c r="E61" s="41" t="s">
        <v>197</v>
      </c>
      <c r="F61" s="42" t="s">
        <v>198</v>
      </c>
      <c r="G61" s="43" t="s">
        <v>199</v>
      </c>
      <c r="H61" s="19" t="s">
        <v>22</v>
      </c>
      <c r="I61" s="20"/>
      <c r="J61" s="75"/>
      <c r="K61" s="75"/>
      <c r="L61" s="75"/>
      <c r="M61" s="75"/>
      <c r="N61" s="75"/>
      <c r="O61" s="75"/>
      <c r="P61" s="75"/>
      <c r="Q61" s="75"/>
      <c r="R61" s="75"/>
      <c r="S61" s="75"/>
      <c r="T61" s="75"/>
      <c r="U61" s="75"/>
      <c r="V61" s="75"/>
      <c r="W61" s="75"/>
      <c r="X61" s="75"/>
      <c r="Y61" s="75"/>
      <c r="Z61" s="75"/>
      <c r="AA61" s="75"/>
      <c r="AB61" s="75"/>
      <c r="AC61" s="75"/>
      <c r="AD61" s="75"/>
      <c r="AE61" s="75"/>
    </row>
    <row r="62" hidden="1">
      <c r="A62" s="21">
        <v>63.0</v>
      </c>
      <c r="B62" s="39" t="s">
        <v>105</v>
      </c>
      <c r="C62" s="39" t="s">
        <v>30</v>
      </c>
      <c r="D62" s="77">
        <v>2.0</v>
      </c>
      <c r="E62" s="41" t="s">
        <v>200</v>
      </c>
      <c r="F62" s="42" t="s">
        <v>201</v>
      </c>
      <c r="G62" s="43" t="s">
        <v>202</v>
      </c>
      <c r="H62" s="37" t="s">
        <v>22</v>
      </c>
      <c r="I62" s="38"/>
      <c r="J62" s="75"/>
      <c r="K62" s="75"/>
      <c r="L62" s="75"/>
      <c r="M62" s="75"/>
      <c r="N62" s="75"/>
      <c r="O62" s="75"/>
      <c r="P62" s="75"/>
      <c r="Q62" s="75"/>
      <c r="R62" s="75"/>
      <c r="S62" s="75"/>
      <c r="T62" s="75"/>
      <c r="U62" s="75"/>
      <c r="V62" s="75"/>
      <c r="W62" s="75"/>
      <c r="X62" s="75"/>
      <c r="Y62" s="75"/>
      <c r="Z62" s="75"/>
      <c r="AA62" s="75"/>
      <c r="AB62" s="75"/>
      <c r="AC62" s="75"/>
      <c r="AD62" s="75"/>
      <c r="AE62" s="75"/>
    </row>
    <row r="63" hidden="1">
      <c r="A63" s="21">
        <v>64.0</v>
      </c>
      <c r="B63" s="14" t="s">
        <v>57</v>
      </c>
      <c r="C63" s="14" t="s">
        <v>30</v>
      </c>
      <c r="D63" s="79">
        <v>2.0</v>
      </c>
      <c r="E63" s="57" t="s">
        <v>203</v>
      </c>
      <c r="F63" s="17" t="s">
        <v>204</v>
      </c>
      <c r="G63" s="18" t="s">
        <v>205</v>
      </c>
      <c r="H63" s="19" t="s">
        <v>22</v>
      </c>
      <c r="I63" s="20"/>
    </row>
    <row r="64" hidden="1">
      <c r="A64" s="21">
        <v>37.0</v>
      </c>
      <c r="B64" s="32" t="s">
        <v>49</v>
      </c>
      <c r="C64" s="32" t="s">
        <v>101</v>
      </c>
      <c r="D64" s="80">
        <v>2.0</v>
      </c>
      <c r="E64" s="45" t="s">
        <v>206</v>
      </c>
      <c r="F64" s="35" t="s">
        <v>207</v>
      </c>
      <c r="G64" s="81" t="s">
        <v>208</v>
      </c>
      <c r="H64" s="37" t="s">
        <v>22</v>
      </c>
      <c r="I64" s="38"/>
    </row>
    <row r="65" hidden="1">
      <c r="A65" s="21">
        <v>53.0</v>
      </c>
      <c r="B65" s="82" t="s">
        <v>29</v>
      </c>
      <c r="C65" s="82" t="s">
        <v>101</v>
      </c>
      <c r="D65" s="77">
        <v>2.0</v>
      </c>
      <c r="E65" s="41" t="s">
        <v>209</v>
      </c>
      <c r="F65" s="83" t="s">
        <v>210</v>
      </c>
      <c r="G65" s="43" t="s">
        <v>211</v>
      </c>
      <c r="H65" s="30" t="s">
        <v>34</v>
      </c>
      <c r="I65" s="31"/>
    </row>
    <row r="66">
      <c r="A66" s="21">
        <v>6.0</v>
      </c>
      <c r="B66" s="32" t="s">
        <v>85</v>
      </c>
      <c r="C66" s="32" t="s">
        <v>101</v>
      </c>
      <c r="D66" s="64">
        <v>4.0</v>
      </c>
      <c r="E66" s="45" t="s">
        <v>212</v>
      </c>
      <c r="F66" s="35" t="s">
        <v>213</v>
      </c>
      <c r="G66" s="84" t="s">
        <v>214</v>
      </c>
      <c r="H66" s="27" t="s">
        <v>56</v>
      </c>
      <c r="I66" s="48"/>
    </row>
    <row r="67">
      <c r="A67" s="21">
        <v>45.0</v>
      </c>
      <c r="B67" s="39" t="s">
        <v>44</v>
      </c>
      <c r="C67" s="39" t="s">
        <v>101</v>
      </c>
      <c r="D67" s="85">
        <v>3.0</v>
      </c>
      <c r="E67" s="41" t="s">
        <v>215</v>
      </c>
      <c r="F67" s="42" t="s">
        <v>216</v>
      </c>
      <c r="G67" s="43" t="s">
        <v>217</v>
      </c>
      <c r="H67" s="30" t="s">
        <v>56</v>
      </c>
      <c r="I67" s="48"/>
    </row>
    <row r="68" hidden="1">
      <c r="A68" s="21">
        <v>23.0</v>
      </c>
      <c r="B68" s="32" t="s">
        <v>39</v>
      </c>
      <c r="C68" s="32" t="s">
        <v>35</v>
      </c>
      <c r="D68" s="80">
        <v>2.0</v>
      </c>
      <c r="E68" s="45" t="s">
        <v>218</v>
      </c>
      <c r="F68" s="35" t="s">
        <v>219</v>
      </c>
      <c r="G68" s="36" t="s">
        <v>220</v>
      </c>
      <c r="H68" s="37" t="s">
        <v>48</v>
      </c>
      <c r="I68" s="38"/>
    </row>
    <row r="69" hidden="1">
      <c r="A69" s="21">
        <v>24.0</v>
      </c>
      <c r="B69" s="22" t="s">
        <v>146</v>
      </c>
      <c r="C69" s="22" t="s">
        <v>35</v>
      </c>
      <c r="D69" s="78">
        <v>2.0</v>
      </c>
      <c r="E69" s="24" t="s">
        <v>221</v>
      </c>
      <c r="F69" s="25" t="s">
        <v>222</v>
      </c>
      <c r="G69" s="51" t="s">
        <v>223</v>
      </c>
      <c r="H69" s="19" t="s">
        <v>75</v>
      </c>
      <c r="I69" s="20"/>
    </row>
    <row r="70">
      <c r="A70" s="21">
        <v>8.0</v>
      </c>
      <c r="B70" s="22" t="s">
        <v>39</v>
      </c>
      <c r="C70" s="22" t="s">
        <v>35</v>
      </c>
      <c r="D70" s="72">
        <v>3.0</v>
      </c>
      <c r="E70" s="66" t="s">
        <v>224</v>
      </c>
      <c r="F70" s="25" t="s">
        <v>225</v>
      </c>
      <c r="G70" s="26" t="s">
        <v>226</v>
      </c>
      <c r="H70" s="37" t="s">
        <v>126</v>
      </c>
      <c r="I70" s="63"/>
    </row>
    <row r="71" hidden="1">
      <c r="A71" s="21">
        <v>34.0</v>
      </c>
      <c r="B71" s="32" t="s">
        <v>39</v>
      </c>
      <c r="C71" s="32" t="s">
        <v>35</v>
      </c>
      <c r="D71" s="80">
        <v>2.0</v>
      </c>
      <c r="E71" s="45" t="s">
        <v>227</v>
      </c>
      <c r="F71" s="35" t="s">
        <v>228</v>
      </c>
      <c r="G71" s="36" t="s">
        <v>229</v>
      </c>
      <c r="H71" s="19" t="s">
        <v>48</v>
      </c>
      <c r="I71" s="20"/>
    </row>
    <row r="72" hidden="1">
      <c r="A72" s="21">
        <v>70.0</v>
      </c>
      <c r="B72" s="22" t="s">
        <v>29</v>
      </c>
      <c r="C72" s="22" t="s">
        <v>35</v>
      </c>
      <c r="D72" s="78">
        <v>2.0</v>
      </c>
      <c r="E72" s="24" t="s">
        <v>230</v>
      </c>
      <c r="F72" s="25" t="s">
        <v>231</v>
      </c>
      <c r="G72" s="51" t="s">
        <v>232</v>
      </c>
      <c r="H72" s="27" t="s">
        <v>34</v>
      </c>
      <c r="I72" s="28"/>
    </row>
    <row r="73">
      <c r="A73" s="21">
        <v>9.0</v>
      </c>
      <c r="B73" s="14" t="s">
        <v>57</v>
      </c>
      <c r="C73" s="14" t="s">
        <v>35</v>
      </c>
      <c r="D73" s="79">
        <v>2.0</v>
      </c>
      <c r="E73" s="57" t="s">
        <v>233</v>
      </c>
      <c r="F73" s="17" t="s">
        <v>234</v>
      </c>
      <c r="G73" s="18" t="s">
        <v>235</v>
      </c>
      <c r="H73" s="19" t="s">
        <v>126</v>
      </c>
      <c r="I73" s="63"/>
    </row>
    <row r="74" hidden="1">
      <c r="A74" s="21">
        <v>73.0</v>
      </c>
      <c r="B74" s="32" t="s">
        <v>39</v>
      </c>
      <c r="C74" s="32" t="s">
        <v>35</v>
      </c>
      <c r="D74" s="80">
        <v>2.0</v>
      </c>
      <c r="E74" s="34" t="s">
        <v>236</v>
      </c>
      <c r="F74" s="35" t="s">
        <v>237</v>
      </c>
      <c r="G74" s="36" t="s">
        <v>238</v>
      </c>
      <c r="H74" s="27" t="s">
        <v>28</v>
      </c>
      <c r="I74" s="28"/>
    </row>
    <row r="75" hidden="1">
      <c r="A75" s="21">
        <v>15.0</v>
      </c>
      <c r="B75" s="22" t="s">
        <v>29</v>
      </c>
      <c r="C75" s="22" t="s">
        <v>18</v>
      </c>
      <c r="D75" s="72">
        <v>3.0</v>
      </c>
      <c r="E75" s="66" t="s">
        <v>239</v>
      </c>
      <c r="F75" s="73" t="s">
        <v>240</v>
      </c>
      <c r="G75" s="26" t="s">
        <v>241</v>
      </c>
      <c r="H75" s="30" t="s">
        <v>242</v>
      </c>
      <c r="I75" s="31"/>
    </row>
    <row r="76">
      <c r="A76" s="21">
        <v>20.0</v>
      </c>
      <c r="B76" s="39" t="s">
        <v>122</v>
      </c>
      <c r="C76" s="39" t="s">
        <v>35</v>
      </c>
      <c r="D76" s="77">
        <v>2.0</v>
      </c>
      <c r="E76" s="41" t="s">
        <v>243</v>
      </c>
      <c r="F76" s="42" t="s">
        <v>244</v>
      </c>
      <c r="G76" s="43" t="s">
        <v>244</v>
      </c>
      <c r="H76" s="37" t="s">
        <v>139</v>
      </c>
      <c r="I76" s="63"/>
    </row>
    <row r="77" hidden="1">
      <c r="A77" s="21">
        <v>57.0</v>
      </c>
      <c r="B77" s="39" t="s">
        <v>122</v>
      </c>
      <c r="C77" s="39" t="s">
        <v>18</v>
      </c>
      <c r="D77" s="86">
        <v>3.0</v>
      </c>
      <c r="E77" s="41" t="s">
        <v>245</v>
      </c>
      <c r="F77" s="42" t="s">
        <v>246</v>
      </c>
      <c r="G77" s="43" t="s">
        <v>247</v>
      </c>
      <c r="H77" s="19" t="s">
        <v>22</v>
      </c>
      <c r="I77" s="20"/>
    </row>
    <row r="78">
      <c r="A78" s="21">
        <v>27.0</v>
      </c>
      <c r="B78" s="32" t="s">
        <v>57</v>
      </c>
      <c r="C78" s="32" t="s">
        <v>35</v>
      </c>
      <c r="D78" s="74">
        <v>2.0</v>
      </c>
      <c r="E78" s="45" t="s">
        <v>248</v>
      </c>
      <c r="F78" s="35" t="s">
        <v>249</v>
      </c>
      <c r="G78" s="36" t="s">
        <v>250</v>
      </c>
      <c r="H78" s="37" t="s">
        <v>126</v>
      </c>
      <c r="I78" s="63"/>
    </row>
    <row r="79">
      <c r="A79" s="21">
        <v>71.0</v>
      </c>
      <c r="B79" s="14" t="s">
        <v>39</v>
      </c>
      <c r="C79" s="14" t="s">
        <v>35</v>
      </c>
      <c r="D79" s="79">
        <v>2.0</v>
      </c>
      <c r="E79" s="16" t="s">
        <v>251</v>
      </c>
      <c r="F79" s="17" t="s">
        <v>252</v>
      </c>
      <c r="G79" s="18" t="s">
        <v>253</v>
      </c>
      <c r="H79" s="30" t="s">
        <v>254</v>
      </c>
      <c r="I79" s="48"/>
    </row>
    <row r="80" hidden="1">
      <c r="A80" s="21">
        <v>41.0</v>
      </c>
      <c r="B80" s="14" t="s">
        <v>61</v>
      </c>
      <c r="C80" s="14" t="s">
        <v>30</v>
      </c>
      <c r="D80" s="62">
        <v>3.0</v>
      </c>
      <c r="E80" s="16" t="s">
        <v>255</v>
      </c>
      <c r="F80" s="17" t="s">
        <v>256</v>
      </c>
      <c r="G80" s="18" t="s">
        <v>257</v>
      </c>
      <c r="H80" s="37" t="s">
        <v>48</v>
      </c>
      <c r="I80" s="38"/>
      <c r="J80" s="75"/>
      <c r="K80" s="75"/>
      <c r="L80" s="75"/>
      <c r="M80" s="75"/>
      <c r="N80" s="75"/>
      <c r="O80" s="75"/>
      <c r="P80" s="75"/>
      <c r="Q80" s="75"/>
      <c r="R80" s="75"/>
      <c r="S80" s="75"/>
      <c r="T80" s="75"/>
      <c r="U80" s="75"/>
      <c r="V80" s="75"/>
      <c r="W80" s="75"/>
      <c r="X80" s="75"/>
      <c r="Y80" s="75"/>
      <c r="Z80" s="75"/>
      <c r="AA80" s="75"/>
      <c r="AB80" s="75"/>
      <c r="AC80" s="75"/>
      <c r="AD80" s="75"/>
      <c r="AE80" s="75"/>
    </row>
    <row r="81">
      <c r="A81" s="21">
        <v>11.0</v>
      </c>
      <c r="B81" s="32" t="s">
        <v>85</v>
      </c>
      <c r="C81" s="32" t="s">
        <v>35</v>
      </c>
      <c r="D81" s="74">
        <v>1.0</v>
      </c>
      <c r="E81" s="45" t="s">
        <v>258</v>
      </c>
      <c r="F81" s="35" t="s">
        <v>259</v>
      </c>
      <c r="G81" s="36" t="s">
        <v>260</v>
      </c>
      <c r="H81" s="19" t="s">
        <v>139</v>
      </c>
      <c r="I81" s="63"/>
      <c r="J81" s="75"/>
      <c r="K81" s="75"/>
      <c r="L81" s="75"/>
      <c r="M81" s="75"/>
      <c r="N81" s="75"/>
      <c r="O81" s="75"/>
      <c r="P81" s="75"/>
      <c r="Q81" s="75"/>
      <c r="R81" s="75"/>
      <c r="S81" s="75"/>
      <c r="T81" s="75"/>
      <c r="U81" s="75"/>
      <c r="V81" s="75"/>
      <c r="W81" s="75"/>
      <c r="X81" s="75"/>
      <c r="Y81" s="75"/>
      <c r="Z81" s="75"/>
      <c r="AA81" s="75"/>
      <c r="AB81" s="75"/>
      <c r="AC81" s="75"/>
      <c r="AD81" s="75"/>
      <c r="AE81" s="75"/>
    </row>
    <row r="82" hidden="1">
      <c r="A82" s="21">
        <v>54.0</v>
      </c>
      <c r="B82" s="32" t="s">
        <v>17</v>
      </c>
      <c r="C82" s="32" t="s">
        <v>101</v>
      </c>
      <c r="D82" s="47">
        <v>3.0</v>
      </c>
      <c r="E82" s="34" t="s">
        <v>261</v>
      </c>
      <c r="F82" s="35" t="s">
        <v>262</v>
      </c>
      <c r="G82" s="36" t="s">
        <v>263</v>
      </c>
      <c r="H82" s="37" t="s">
        <v>22</v>
      </c>
      <c r="I82" s="38"/>
      <c r="J82" s="75"/>
      <c r="K82" s="75"/>
      <c r="L82" s="75"/>
      <c r="M82" s="75"/>
      <c r="N82" s="75"/>
      <c r="O82" s="75"/>
      <c r="P82" s="75"/>
      <c r="Q82" s="75"/>
      <c r="R82" s="75"/>
      <c r="S82" s="75"/>
      <c r="T82" s="75"/>
      <c r="U82" s="75"/>
      <c r="V82" s="75"/>
      <c r="W82" s="75"/>
      <c r="X82" s="75"/>
      <c r="Y82" s="75"/>
      <c r="Z82" s="75"/>
      <c r="AA82" s="75"/>
      <c r="AB82" s="75"/>
      <c r="AC82" s="75"/>
      <c r="AD82" s="75"/>
      <c r="AE82" s="75"/>
    </row>
    <row r="83">
      <c r="A83" s="21">
        <v>33.0</v>
      </c>
      <c r="B83" s="39" t="s">
        <v>57</v>
      </c>
      <c r="C83" s="39" t="s">
        <v>35</v>
      </c>
      <c r="D83" s="52">
        <v>1.0</v>
      </c>
      <c r="E83" s="41" t="s">
        <v>264</v>
      </c>
      <c r="F83" s="42" t="s">
        <v>265</v>
      </c>
      <c r="G83" s="43" t="s">
        <v>266</v>
      </c>
      <c r="H83" s="19" t="s">
        <v>126</v>
      </c>
      <c r="I83" s="63"/>
      <c r="J83" s="75"/>
      <c r="K83" s="75"/>
      <c r="L83" s="75"/>
      <c r="M83" s="75"/>
      <c r="N83" s="75"/>
      <c r="O83" s="75"/>
      <c r="P83" s="75"/>
      <c r="Q83" s="75"/>
      <c r="R83" s="75"/>
      <c r="S83" s="75"/>
      <c r="T83" s="75"/>
      <c r="U83" s="75"/>
      <c r="V83" s="75"/>
      <c r="W83" s="75"/>
      <c r="X83" s="75"/>
      <c r="Y83" s="75"/>
      <c r="Z83" s="75"/>
      <c r="AA83" s="75"/>
      <c r="AB83" s="75"/>
      <c r="AC83" s="75"/>
      <c r="AD83" s="75"/>
      <c r="AE83" s="75"/>
    </row>
    <row r="84" hidden="1">
      <c r="A84" s="21">
        <v>40.0</v>
      </c>
      <c r="B84" s="39" t="s">
        <v>44</v>
      </c>
      <c r="C84" s="39" t="s">
        <v>35</v>
      </c>
      <c r="D84" s="85">
        <v>3.0</v>
      </c>
      <c r="E84" s="41" t="s">
        <v>267</v>
      </c>
      <c r="F84" s="42" t="s">
        <v>268</v>
      </c>
      <c r="G84" s="43" t="s">
        <v>269</v>
      </c>
      <c r="H84" s="37" t="s">
        <v>48</v>
      </c>
      <c r="I84" s="38"/>
      <c r="J84" s="75"/>
      <c r="K84" s="75"/>
      <c r="L84" s="75"/>
      <c r="M84" s="75"/>
      <c r="N84" s="75"/>
      <c r="O84" s="75"/>
      <c r="P84" s="75"/>
      <c r="Q84" s="75"/>
      <c r="R84" s="75"/>
      <c r="S84" s="75"/>
      <c r="T84" s="75"/>
      <c r="U84" s="75"/>
      <c r="V84" s="75"/>
      <c r="W84" s="75"/>
      <c r="X84" s="75"/>
      <c r="Y84" s="75"/>
      <c r="Z84" s="75"/>
      <c r="AA84" s="75"/>
      <c r="AB84" s="75"/>
      <c r="AC84" s="75"/>
      <c r="AD84" s="75"/>
      <c r="AE84" s="75"/>
    </row>
    <row r="85">
      <c r="A85" s="21">
        <v>72.0</v>
      </c>
      <c r="B85" s="14" t="s">
        <v>61</v>
      </c>
      <c r="C85" s="14" t="s">
        <v>35</v>
      </c>
      <c r="D85" s="49">
        <v>1.0</v>
      </c>
      <c r="E85" s="16" t="s">
        <v>270</v>
      </c>
      <c r="F85" s="17" t="s">
        <v>271</v>
      </c>
      <c r="G85" s="18" t="s">
        <v>272</v>
      </c>
      <c r="H85" s="87" t="s">
        <v>273</v>
      </c>
      <c r="I85" s="88"/>
      <c r="J85" s="75"/>
      <c r="K85" s="75"/>
      <c r="L85" s="75"/>
      <c r="M85" s="75"/>
      <c r="N85" s="75"/>
      <c r="O85" s="75"/>
      <c r="P85" s="75"/>
      <c r="Q85" s="75"/>
      <c r="R85" s="75"/>
      <c r="S85" s="75"/>
      <c r="T85" s="75"/>
      <c r="U85" s="75"/>
      <c r="V85" s="75"/>
      <c r="W85" s="75"/>
      <c r="X85" s="75"/>
      <c r="Y85" s="75"/>
      <c r="Z85" s="75"/>
      <c r="AA85" s="75"/>
      <c r="AB85" s="75"/>
      <c r="AC85" s="75"/>
      <c r="AD85" s="75"/>
      <c r="AE85" s="75"/>
    </row>
  </sheetData>
  <customSheetViews>
    <customSheetView guid="{981844BA-893F-4038-BF20-37C1797C32ED}" filter="1" showAutoFilter="1">
      <autoFilter ref="$A$10:$I$85"/>
    </customSheetView>
    <customSheetView guid="{6C8CE9B2-082F-4A8E-B313-663E9EBE79B4}" filter="1" showAutoFilter="1">
      <autoFilter ref="$A$10:$I$85"/>
    </customSheetView>
  </customSheetViews>
  <mergeCells count="1">
    <mergeCell ref="D3:E3"/>
  </mergeCells>
  <dataValidations>
    <dataValidation type="list" allowBlank="1" sqref="B11:B85">
      <formula1>"H1: Visibility of System Status,H2: Match b/w System &amp; World,H3: User Control &amp; Freedom,H4: Consistency &amp; Standards,H5: Error Prevention,H6: Recognition not Recall,H7: Flexibility &amp; Efficiency of Use,H8: Aesthetic &amp; Minimalist Design,H9: Help Users with E"&amp;"rrors,H10: Help &amp; Documentation,H11: Accessible Design,H12: Value Alignment &amp; Inclusion"</formula1>
    </dataValidation>
    <dataValidation type="list" allowBlank="1" sqref="D11:D85">
      <formula1>"0,1,2,3,4"</formula1>
    </dataValidation>
    <dataValidation type="list" allowBlank="1" sqref="H11:H85">
      <formula1>"A,B,C,D"</formula1>
    </dataValidation>
    <dataValidation type="list" allowBlank="1" sqref="C11:C85">
      <formula1>"1. Simple Task,2. Moderate Task,3. Complex Task,4. All Tasks,5. Extra Violations"</formula1>
    </dataValidation>
  </dataValidations>
  <drawing r:id="rId1"/>
  <tableParts count="1">
    <tablePart r:id="rId3"/>
  </tableParts>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9.5"/>
  </cols>
  <sheetData>
    <row r="1">
      <c r="A1" s="89" t="s">
        <v>274</v>
      </c>
      <c r="B1" s="90" t="s">
        <v>275</v>
      </c>
      <c r="C1" s="90" t="s">
        <v>276</v>
      </c>
      <c r="D1" s="90" t="s">
        <v>277</v>
      </c>
      <c r="E1" s="90" t="s">
        <v>278</v>
      </c>
      <c r="F1" s="90" t="s">
        <v>279</v>
      </c>
      <c r="G1" s="91" t="s">
        <v>280</v>
      </c>
      <c r="I1" s="92"/>
      <c r="J1" s="92"/>
      <c r="K1" s="92"/>
      <c r="L1" s="92"/>
    </row>
    <row r="2">
      <c r="A2" s="93" t="s">
        <v>122</v>
      </c>
      <c r="B2" s="94">
        <f>COUNTIFS('Group Heuristic Evaluation'!B:B, "H1: Visibility of System Status", 'Group Heuristic Evaluation'!D:D, 0)</f>
        <v>0</v>
      </c>
      <c r="C2" s="94">
        <f>COUNTIFS('Group Heuristic Evaluation'!B:B, "H1: Visibility of System Status", 'Group Heuristic Evaluation'!D:D, 1)</f>
        <v>0</v>
      </c>
      <c r="D2" s="95">
        <f>COUNTIFS('Group Heuristic Evaluation'!B:B, "H1: Visibility of System Status", 'Group Heuristic Evaluation'!D:D, 2)</f>
        <v>3</v>
      </c>
      <c r="E2" s="95">
        <f>COUNTIFS('Group Heuristic Evaluation'!B:B, "H1: Visibility of System Status", 'Group Heuristic Evaluation'!D:D, 3)</f>
        <v>1</v>
      </c>
      <c r="F2" s="95">
        <f>COUNTIFS('Group Heuristic Evaluation'!B:B, "H1: Visibility of System Status", 'Group Heuristic Evaluation'!D:D, 4)</f>
        <v>0</v>
      </c>
      <c r="G2" s="96">
        <f t="shared" ref="G2:G5" si="1">SUM(B2:F2)</f>
        <v>4</v>
      </c>
      <c r="I2" s="92"/>
      <c r="J2" s="92"/>
      <c r="K2" s="92"/>
      <c r="L2" s="92"/>
    </row>
    <row r="3">
      <c r="A3" s="97" t="s">
        <v>39</v>
      </c>
      <c r="B3" s="94">
        <f>COUNTIFS('Group Heuristic Evaluation'!B:B, "H2: Match b/w System &amp; World", 'Group Heuristic Evaluation'!D:D, 0)</f>
        <v>0</v>
      </c>
      <c r="C3" s="95">
        <f>COUNTIFS('Group Heuristic Evaluation'!B:B, "H2: Match b/w System &amp; World", 'Group Heuristic Evaluation'!D:D, 1)</f>
        <v>3</v>
      </c>
      <c r="D3" s="95">
        <f>COUNTIFS('Group Heuristic Evaluation'!B:B, "H2: Match b/w System &amp; World", 'Group Heuristic Evaluation'!D:D, 2)</f>
        <v>5</v>
      </c>
      <c r="E3" s="95">
        <f>COUNTIFS('Group Heuristic Evaluation'!B:B, "H2: Match b/w System &amp; World", 'Group Heuristic Evaluation'!D:D, 3)</f>
        <v>1</v>
      </c>
      <c r="F3" s="95">
        <f>COUNTIFS('Group Heuristic Evaluation'!B:B, "H2: Match b/w System &amp; World", 'Group Heuristic Evaluation'!D:D, 4)</f>
        <v>0</v>
      </c>
      <c r="G3" s="98">
        <f t="shared" si="1"/>
        <v>9</v>
      </c>
      <c r="I3" s="92"/>
      <c r="J3" s="92"/>
      <c r="K3" s="92"/>
      <c r="L3" s="92"/>
    </row>
    <row r="4">
      <c r="A4" s="97" t="s">
        <v>146</v>
      </c>
      <c r="B4" s="94">
        <f>COUNTIFS('Group Heuristic Evaluation'!B:B, "H3: User Control &amp; Freedom", 'Group Heuristic Evaluation'!D:D, 0)</f>
        <v>0</v>
      </c>
      <c r="C4" s="95">
        <f>COUNTIFS('Group Heuristic Evaluation'!B:B, "H3: User Control &amp; Freedom", 'Group Heuristic Evaluation'!D:D, 1)</f>
        <v>0</v>
      </c>
      <c r="D4" s="95">
        <f>COUNTIFS('Group Heuristic Evaluation'!B:B, "H3: User Control &amp; Freedom", 'Group Heuristic Evaluation'!D:D, 2)</f>
        <v>5</v>
      </c>
      <c r="E4" s="95">
        <f>COUNTIFS('Group Heuristic Evaluation'!B:B, "H3: User Control &amp; Freedom", 'Group Heuristic Evaluation'!D:D, 3)</f>
        <v>1</v>
      </c>
      <c r="F4" s="95">
        <f>COUNTIFS('Group Heuristic Evaluation'!B:B, "H3: User Control &amp; Freedom", 'Group Heuristic Evaluation'!D:D, 4)</f>
        <v>0</v>
      </c>
      <c r="G4" s="98">
        <f t="shared" si="1"/>
        <v>6</v>
      </c>
      <c r="I4" s="92"/>
      <c r="J4" s="92"/>
      <c r="K4" s="92"/>
      <c r="L4" s="92"/>
    </row>
    <row r="5">
      <c r="A5" s="97" t="s">
        <v>57</v>
      </c>
      <c r="B5" s="94">
        <f>COUNTIFS('Group Heuristic Evaluation'!B:B, "H4: Consistency &amp; Standards", 'Group Heuristic Evaluation'!D:D, 0)</f>
        <v>0</v>
      </c>
      <c r="C5" s="95">
        <f>COUNTIFS('Group Heuristic Evaluation'!B:B, "H4: Consistency &amp; Standards", 'Group Heuristic Evaluation'!D:D, 1)</f>
        <v>8</v>
      </c>
      <c r="D5" s="95">
        <f>COUNTIFS('Group Heuristic Evaluation'!B:B, "H4: Consistency &amp; Standards", 'Group Heuristic Evaluation'!D:D, 2)</f>
        <v>8</v>
      </c>
      <c r="E5" s="95">
        <f>COUNTIFS('Group Heuristic Evaluation'!B:B, "H4: Consistency &amp; Standards", 'Group Heuristic Evaluation'!D:D, 3)</f>
        <v>0</v>
      </c>
      <c r="F5" s="95">
        <f>COUNTIFS('Group Heuristic Evaluation'!B:B, "H4: Consistency &amp; Standards", 'Group Heuristic Evaluation'!D:D, 4)</f>
        <v>0</v>
      </c>
      <c r="G5" s="98">
        <f t="shared" si="1"/>
        <v>16</v>
      </c>
      <c r="I5" s="92"/>
      <c r="J5" s="92"/>
      <c r="K5" s="92"/>
      <c r="L5" s="92"/>
    </row>
    <row r="6">
      <c r="A6" s="97" t="s">
        <v>23</v>
      </c>
      <c r="B6" s="94">
        <f>COUNTIFS('Group Heuristic Evaluation'!B:B, "H5: Error Prevention", 'Group Heuristic Evaluation'!D:D, 0)</f>
        <v>1</v>
      </c>
      <c r="C6" s="95">
        <f>COUNTIFS('Group Heuristic Evaluation'!B:B, "H5: Error Prevention", 'Group Heuristic Evaluation'!D:D, 1)</f>
        <v>1</v>
      </c>
      <c r="D6" s="95">
        <f>COUNTIFS('Group Heuristic Evaluation'!B:B, "H5: Error Prevention", 'Group Heuristic Evaluation'!D:D, 2)</f>
        <v>1</v>
      </c>
      <c r="E6" s="95">
        <f>COUNTIFS('Group Heuristic Evaluation'!B:B, "H5: Error Prevention", 'Group Heuristic Evaluation'!D:D, 3)</f>
        <v>0</v>
      </c>
      <c r="F6" s="95">
        <f>COUNTIFS('Group Heuristic Evaluation'!B:B, "H5: Error Prevention", 'Group Heuristic Evaluation'!D:D, 4)</f>
        <v>0</v>
      </c>
      <c r="G6" s="98">
        <f>SUM(C6:F6)</f>
        <v>2</v>
      </c>
      <c r="I6" s="92"/>
      <c r="J6" s="92"/>
      <c r="K6" s="92"/>
      <c r="L6" s="92"/>
    </row>
    <row r="7">
      <c r="A7" s="97" t="s">
        <v>49</v>
      </c>
      <c r="B7" s="94">
        <f>COUNTIFS('Group Heuristic Evaluation'!B:B, "H6: Recognition not Recall", 'Group Heuristic Evaluation'!D:D, 0)</f>
        <v>0</v>
      </c>
      <c r="C7" s="95">
        <f>COUNTIFS('Group Heuristic Evaluation'!B:B, "H6: Recognition not Recall", 'Group Heuristic Evaluation'!D:D, 1)</f>
        <v>4</v>
      </c>
      <c r="D7" s="95">
        <f>COUNTIFS('Group Heuristic Evaluation'!B:B, "H6: Recognition not Recall", 'Group Heuristic Evaluation'!D:D, 2)</f>
        <v>1</v>
      </c>
      <c r="E7" s="95">
        <f>COUNTIFS('Group Heuristic Evaluation'!B:B, "H6: Recognition not Recall", 'Group Heuristic Evaluation'!D:D, 3)</f>
        <v>0</v>
      </c>
      <c r="F7" s="95">
        <f>COUNTIFS('Group Heuristic Evaluation'!B:B, "H6: Recognition not Recall", 'Group Heuristic Evaluation'!D:D, 4)</f>
        <v>0</v>
      </c>
      <c r="G7" s="98">
        <f t="shared" ref="G7:G13" si="2">SUM(B7:F7)</f>
        <v>5</v>
      </c>
      <c r="I7" s="92"/>
      <c r="J7" s="92"/>
      <c r="K7" s="92"/>
      <c r="L7" s="92"/>
    </row>
    <row r="8">
      <c r="A8" s="97" t="s">
        <v>105</v>
      </c>
      <c r="B8" s="94">
        <f>COUNTIFS('Group Heuristic Evaluation'!B:B, "H7: Flexibility &amp; Efficiency of Use", 'Group Heuristic Evaluation'!D:D, 0)</f>
        <v>0</v>
      </c>
      <c r="C8" s="95">
        <f>COUNTIFS('Group Heuristic Evaluation'!B:B, "H7: Flexibility &amp; Efficiency of Use", 'Group Heuristic Evaluation'!D:D, 1)</f>
        <v>3</v>
      </c>
      <c r="D8" s="95">
        <f>COUNTIFS('Group Heuristic Evaluation'!B:B, "H7: Flexibility &amp; Efficiency of Use", 'Group Heuristic Evaluation'!D:D, 2)</f>
        <v>3</v>
      </c>
      <c r="E8" s="95">
        <f>COUNTIFS('Group Heuristic Evaluation'!B:B, "H7: Flexibility &amp; Efficiency of Use", 'Group Heuristic Evaluation'!D:D, 3)</f>
        <v>0</v>
      </c>
      <c r="F8" s="95">
        <f>COUNTIFS('Group Heuristic Evaluation'!B:B, "H7: Flexibility &amp; Efficiency of Use", 'Group Heuristic Evaluation'!D:D, 4)</f>
        <v>0</v>
      </c>
      <c r="G8" s="98">
        <f t="shared" si="2"/>
        <v>6</v>
      </c>
      <c r="I8" s="92"/>
      <c r="J8" s="92"/>
      <c r="K8" s="92"/>
      <c r="L8" s="92"/>
    </row>
    <row r="9">
      <c r="A9" s="97" t="s">
        <v>44</v>
      </c>
      <c r="B9" s="94">
        <f>COUNTIFS('Group Heuristic Evaluation'!B:B, "H8: Aesthetic &amp; Minimalist Design", 'Group Heuristic Evaluation'!D:D, 0)</f>
        <v>0</v>
      </c>
      <c r="C9" s="99">
        <f>COUNTIFS('Group Heuristic Evaluation'!B:B, "H8: Aesthetic &amp; Minimalist Design", 'Group Heuristic Evaluation'!D:D, 1)</f>
        <v>4</v>
      </c>
      <c r="D9" s="99">
        <f>COUNTIFS('Group Heuristic Evaluation'!B:B, "H8: Aesthetic &amp; Minimalist Design", 'Group Heuristic Evaluation'!D:D, 2)</f>
        <v>0</v>
      </c>
      <c r="E9" s="99">
        <f>COUNTIFS('Group Heuristic Evaluation'!B:B, "H8: Aesthetic &amp; Minimalist Design", 'Group Heuristic Evaluation'!D:D, 3)</f>
        <v>3</v>
      </c>
      <c r="F9" s="99">
        <f>COUNTIFS('Group Heuristic Evaluation'!B:B, "H8: Aesthetic &amp; Minimalist Design", 'Group Heuristic Evaluation'!D:D, 4)</f>
        <v>0</v>
      </c>
      <c r="G9" s="98">
        <f t="shared" si="2"/>
        <v>7</v>
      </c>
      <c r="I9" s="92"/>
      <c r="J9" s="92"/>
      <c r="K9" s="92"/>
      <c r="L9" s="92"/>
    </row>
    <row r="10">
      <c r="A10" s="97" t="s">
        <v>61</v>
      </c>
      <c r="B10" s="94">
        <f>COUNTIFS('Group Heuristic Evaluation'!B:B, "H9: Help Users with Errors", 'Group Heuristic Evaluation'!D:D, 0)</f>
        <v>0</v>
      </c>
      <c r="C10" s="99">
        <f>COUNTIFS('Group Heuristic Evaluation'!B:B, "H9: Help Users with Errors", 'Group Heuristic Evaluation'!D:D, 1)</f>
        <v>2</v>
      </c>
      <c r="D10" s="99">
        <f>COUNTIFS('Group Heuristic Evaluation'!B:B, "H9: Help Users with Errors", 'Group Heuristic Evaluation'!D:D, 2)</f>
        <v>0</v>
      </c>
      <c r="E10" s="99">
        <f>COUNTIFS('Group Heuristic Evaluation'!B:B, "H9: Help Users with Errors", 'Group Heuristic Evaluation'!D:D, 3)</f>
        <v>1</v>
      </c>
      <c r="F10" s="99">
        <f>COUNTIFS('Group Heuristic Evaluation'!B:B, "H9: Help Users with Errors", 'Group Heuristic Evaluation'!D:D, 4)</f>
        <v>0</v>
      </c>
      <c r="G10" s="98">
        <f t="shared" si="2"/>
        <v>3</v>
      </c>
      <c r="I10" s="92"/>
      <c r="J10" s="92"/>
      <c r="K10" s="92"/>
      <c r="L10" s="92"/>
    </row>
    <row r="11">
      <c r="A11" s="97" t="s">
        <v>85</v>
      </c>
      <c r="B11" s="94">
        <f>COUNTIFS('Group Heuristic Evaluation'!B:B, "H10: Help &amp; Documentation", 'Group Heuristic Evaluation'!D:D, 0)</f>
        <v>0</v>
      </c>
      <c r="C11" s="99">
        <f>COUNTIFS('Group Heuristic Evaluation'!B:B, "H10: Help &amp; Documentation", 'Group Heuristic Evaluation'!D:D, 1)</f>
        <v>2</v>
      </c>
      <c r="D11" s="99">
        <f>COUNTIFS('Group Heuristic Evaluation'!B:B, "H10: Help &amp; Documentation", 'Group Heuristic Evaluation'!D:D, 2)</f>
        <v>0</v>
      </c>
      <c r="E11" s="99">
        <f>COUNTIFS('Group Heuristic Evaluation'!B:B, "H10: Help &amp; Documentation", 'Group Heuristic Evaluation'!D:D, 3)</f>
        <v>0</v>
      </c>
      <c r="F11" s="99">
        <f>COUNTIFS('Group Heuristic Evaluation'!B:B, "H10: Help &amp; Documentation", 'Group Heuristic Evaluation'!D:D, 4)</f>
        <v>1</v>
      </c>
      <c r="G11" s="98">
        <f t="shared" si="2"/>
        <v>3</v>
      </c>
      <c r="I11" s="92"/>
      <c r="J11" s="92"/>
      <c r="K11" s="92"/>
      <c r="L11" s="92"/>
    </row>
    <row r="12">
      <c r="A12" s="97" t="s">
        <v>17</v>
      </c>
      <c r="B12" s="94">
        <f>COUNTIFS('Group Heuristic Evaluation'!B:B, "H11: Accessible Design", 'Group Heuristic Evaluation'!D:D, 0)</f>
        <v>1</v>
      </c>
      <c r="C12" s="99">
        <f>COUNTIFS('Group Heuristic Evaluation'!B:B, "H11: Accessible Design", 'Group Heuristic Evaluation'!D:D, 1)</f>
        <v>2</v>
      </c>
      <c r="D12" s="99">
        <f>COUNTIFS('Group Heuristic Evaluation'!B:B, "H11: Accessible Design", 'Group Heuristic Evaluation'!D:D, 2)</f>
        <v>1</v>
      </c>
      <c r="E12" s="99">
        <f>COUNTIFS('Group Heuristic Evaluation'!B:B, "H11: Accessible Design", 'Group Heuristic Evaluation'!D:D, 3)</f>
        <v>1</v>
      </c>
      <c r="F12" s="99">
        <f>COUNTIFS('Group Heuristic Evaluation'!B:B, "H11: Accessible Design", 'Group Heuristic Evaluation'!D:D, 4)</f>
        <v>0</v>
      </c>
      <c r="G12" s="98">
        <f t="shared" si="2"/>
        <v>5</v>
      </c>
      <c r="I12" s="92"/>
      <c r="J12" s="92"/>
      <c r="K12" s="92"/>
      <c r="L12" s="92"/>
    </row>
    <row r="13">
      <c r="A13" s="97" t="s">
        <v>281</v>
      </c>
      <c r="B13" s="94">
        <f>COUNTIFS('Group Heuristic Evaluation'!B:B, "H12: Value Alignment &amp; Inclusion", 'Group Heuristic Evaluation'!D:D, 0)</f>
        <v>2</v>
      </c>
      <c r="C13" s="99">
        <f>COUNTIFS('Group Heuristic Evaluation'!B:B, "H12: Value Alignment &amp; Inclusion", 'Group Heuristic Evaluation'!D:D, 1)</f>
        <v>1</v>
      </c>
      <c r="D13" s="99">
        <f>COUNTIFS('Group Heuristic Evaluation'!B:B, "H12: Value Alignment &amp; Inclusion", 'Group Heuristic Evaluation'!D:D, 2)</f>
        <v>3</v>
      </c>
      <c r="E13" s="99">
        <f>COUNTIFS('Group Heuristic Evaluation'!B:B, "H12: Value Alignment &amp; Inclusion", 'Group Heuristic Evaluation'!D:D, 3)</f>
        <v>2</v>
      </c>
      <c r="F13" s="99">
        <f>COUNTIFS('Group Heuristic Evaluation'!B:B, "H12: Value Alignment &amp; Inclusion", 'Group Heuristic Evaluation'!D:D, 4)</f>
        <v>0</v>
      </c>
      <c r="G13" s="98">
        <f t="shared" si="2"/>
        <v>8</v>
      </c>
      <c r="I13" s="92"/>
      <c r="J13" s="92"/>
      <c r="K13" s="92"/>
      <c r="L13" s="92"/>
    </row>
    <row r="14">
      <c r="A14" s="100" t="s">
        <v>282</v>
      </c>
      <c r="B14" s="101">
        <f>SUM(B2:B13)</f>
        <v>4</v>
      </c>
      <c r="C14" s="101">
        <f t="shared" ref="C14:D14" si="3">SUM(C1:C13)</f>
        <v>30</v>
      </c>
      <c r="D14" s="101">
        <f t="shared" si="3"/>
        <v>30</v>
      </c>
      <c r="E14" s="101">
        <f t="shared" ref="E14:G14" si="4">SUM(E2:E13)</f>
        <v>10</v>
      </c>
      <c r="F14" s="101">
        <f t="shared" si="4"/>
        <v>1</v>
      </c>
      <c r="G14" s="102">
        <f t="shared" si="4"/>
        <v>74</v>
      </c>
      <c r="I14" s="92"/>
      <c r="J14" s="92"/>
      <c r="K14" s="92"/>
      <c r="L14" s="92"/>
    </row>
    <row r="16">
      <c r="A16" s="103"/>
      <c r="B16" s="103"/>
      <c r="C16" s="103"/>
      <c r="D16" s="103"/>
      <c r="E16" s="103"/>
      <c r="F16" s="103"/>
      <c r="G16" s="103"/>
    </row>
    <row r="17">
      <c r="A17" s="103"/>
      <c r="B17" s="103"/>
      <c r="C17" s="103"/>
      <c r="D17" s="103"/>
      <c r="E17" s="103"/>
      <c r="F17" s="103"/>
      <c r="G17" s="103"/>
    </row>
    <row r="18">
      <c r="A18" s="103"/>
      <c r="B18" s="103"/>
      <c r="C18" s="103"/>
      <c r="D18" s="103"/>
      <c r="E18" s="103"/>
      <c r="F18" s="103"/>
      <c r="G18" s="103"/>
    </row>
    <row r="19">
      <c r="A19" s="103"/>
      <c r="B19" s="103"/>
      <c r="C19" s="103"/>
      <c r="D19" s="103"/>
      <c r="E19" s="103"/>
      <c r="F19" s="103"/>
      <c r="G19" s="103"/>
    </row>
    <row r="20">
      <c r="A20" s="103"/>
      <c r="B20" s="103"/>
      <c r="C20" s="103"/>
      <c r="D20" s="103"/>
      <c r="E20" s="103"/>
      <c r="F20" s="103"/>
      <c r="G20" s="103"/>
    </row>
    <row r="21">
      <c r="A21" s="103"/>
      <c r="B21" s="103"/>
      <c r="C21" s="103"/>
      <c r="D21" s="103"/>
      <c r="E21" s="103"/>
      <c r="F21" s="103"/>
      <c r="G21" s="103"/>
    </row>
    <row r="22">
      <c r="A22" s="103"/>
      <c r="B22" s="103"/>
      <c r="C22" s="103"/>
      <c r="D22" s="103"/>
      <c r="E22" s="103"/>
      <c r="F22" s="103"/>
      <c r="G22" s="103"/>
    </row>
    <row r="23">
      <c r="A23" s="103"/>
      <c r="B23" s="103"/>
      <c r="C23" s="103"/>
      <c r="D23" s="103"/>
      <c r="E23" s="103"/>
      <c r="F23" s="103"/>
      <c r="G23" s="103"/>
    </row>
    <row r="24">
      <c r="A24" s="103"/>
      <c r="B24" s="103"/>
      <c r="C24" s="103"/>
      <c r="D24" s="103"/>
      <c r="E24" s="103"/>
      <c r="F24" s="103"/>
      <c r="G24" s="103"/>
    </row>
    <row r="25">
      <c r="A25" s="103"/>
      <c r="B25" s="103"/>
      <c r="C25" s="103"/>
      <c r="D25" s="103"/>
      <c r="E25" s="103"/>
      <c r="F25" s="103"/>
      <c r="G25" s="103"/>
    </row>
    <row r="26">
      <c r="A26" s="103"/>
      <c r="B26" s="103"/>
      <c r="C26" s="103"/>
      <c r="D26" s="103"/>
      <c r="E26" s="103"/>
      <c r="F26" s="103"/>
      <c r="G26" s="103"/>
    </row>
    <row r="27">
      <c r="A27" s="103"/>
      <c r="B27" s="103"/>
      <c r="C27" s="103"/>
      <c r="D27" s="103"/>
      <c r="E27" s="103"/>
      <c r="F27" s="103"/>
      <c r="G27" s="103"/>
    </row>
    <row r="28">
      <c r="A28" s="103"/>
      <c r="B28" s="103"/>
      <c r="C28" s="103"/>
      <c r="D28" s="103"/>
      <c r="E28" s="103"/>
      <c r="F28" s="103"/>
      <c r="G28" s="103"/>
    </row>
    <row r="29">
      <c r="A29" s="103"/>
      <c r="B29" s="103"/>
      <c r="C29" s="103"/>
      <c r="D29" s="103"/>
      <c r="E29" s="103"/>
      <c r="F29" s="103"/>
      <c r="G29" s="103"/>
    </row>
    <row r="32">
      <c r="A32" s="104"/>
      <c r="B32" s="104"/>
      <c r="C32" s="104"/>
      <c r="D32" s="104"/>
      <c r="E32" s="104"/>
      <c r="F32" s="104"/>
      <c r="G32" s="104"/>
    </row>
    <row r="33">
      <c r="A33" s="104"/>
      <c r="B33" s="104"/>
      <c r="C33" s="104"/>
      <c r="D33" s="104"/>
      <c r="E33" s="104"/>
      <c r="F33" s="104"/>
      <c r="G33" s="104"/>
    </row>
    <row r="34">
      <c r="A34" s="104"/>
      <c r="B34" s="104"/>
      <c r="C34" s="104"/>
      <c r="D34" s="104"/>
      <c r="E34" s="104"/>
      <c r="F34" s="104"/>
      <c r="G34" s="104"/>
    </row>
    <row r="35">
      <c r="A35" s="104"/>
      <c r="B35" s="104"/>
      <c r="C35" s="104"/>
      <c r="D35" s="104"/>
      <c r="E35" s="104"/>
      <c r="F35" s="104"/>
      <c r="G35" s="104"/>
    </row>
    <row r="36">
      <c r="A36" s="104"/>
      <c r="B36" s="104"/>
      <c r="C36" s="104"/>
      <c r="D36" s="104"/>
      <c r="E36" s="104"/>
      <c r="F36" s="104"/>
      <c r="G36" s="104"/>
    </row>
    <row r="37">
      <c r="A37" s="104"/>
      <c r="B37" s="104"/>
      <c r="C37" s="104"/>
      <c r="D37" s="104"/>
      <c r="E37" s="104"/>
      <c r="F37" s="104"/>
      <c r="G37" s="104"/>
    </row>
    <row r="38">
      <c r="A38" s="104"/>
      <c r="B38" s="104"/>
      <c r="C38" s="104"/>
      <c r="D38" s="104"/>
      <c r="E38" s="104"/>
      <c r="F38" s="104"/>
      <c r="G38" s="104"/>
    </row>
    <row r="39">
      <c r="A39" s="104"/>
      <c r="B39" s="104"/>
      <c r="C39" s="104"/>
      <c r="D39" s="104"/>
      <c r="E39" s="104"/>
      <c r="F39" s="104"/>
      <c r="G39" s="104"/>
    </row>
    <row r="40">
      <c r="A40" s="104"/>
      <c r="B40" s="104"/>
      <c r="C40" s="104"/>
      <c r="D40" s="104"/>
      <c r="E40" s="104"/>
      <c r="F40" s="104"/>
      <c r="G40" s="104"/>
    </row>
    <row r="41">
      <c r="A41" s="104"/>
      <c r="B41" s="104"/>
      <c r="C41" s="104"/>
      <c r="D41" s="104"/>
      <c r="E41" s="104"/>
      <c r="F41" s="104"/>
      <c r="G41" s="104"/>
    </row>
    <row r="42">
      <c r="A42" s="104"/>
      <c r="B42" s="104"/>
      <c r="C42" s="104"/>
      <c r="D42" s="104"/>
      <c r="E42" s="104"/>
      <c r="F42" s="104"/>
      <c r="G42" s="104"/>
    </row>
    <row r="43">
      <c r="A43" s="104"/>
      <c r="B43" s="104"/>
      <c r="C43" s="104"/>
      <c r="D43" s="104"/>
      <c r="E43" s="104"/>
      <c r="F43" s="104"/>
      <c r="G43" s="104"/>
    </row>
    <row r="44">
      <c r="A44" s="104"/>
      <c r="B44" s="104"/>
      <c r="C44" s="104"/>
      <c r="D44" s="104"/>
      <c r="E44" s="104"/>
      <c r="F44" s="104"/>
      <c r="G44" s="104"/>
    </row>
    <row r="45">
      <c r="A45" s="104"/>
      <c r="B45" s="104"/>
      <c r="C45" s="104"/>
      <c r="D45" s="104"/>
      <c r="E45" s="104"/>
      <c r="F45" s="104"/>
      <c r="G45" s="104"/>
    </row>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5.0"/>
    <col customWidth="1" min="2" max="5" width="14.5"/>
  </cols>
  <sheetData>
    <row r="1">
      <c r="A1" s="105" t="s">
        <v>283</v>
      </c>
    </row>
    <row r="2">
      <c r="A2" s="106" t="s">
        <v>11</v>
      </c>
      <c r="B2" s="106" t="s">
        <v>34</v>
      </c>
      <c r="C2" s="106" t="s">
        <v>48</v>
      </c>
      <c r="D2" s="106" t="s">
        <v>28</v>
      </c>
      <c r="E2" s="106" t="s">
        <v>22</v>
      </c>
    </row>
    <row r="3">
      <c r="A3" s="107">
        <v>0.0</v>
      </c>
      <c r="B3" s="99">
        <f>COUNTIFS('Group Heuristic Evaluation'!H:H, "*A*",'Group Heuristic Evaluation'!D:D, 0)/COUNTA('Group Heuristic Evaluation'!B:B)
</f>
        <v>0.0125</v>
      </c>
      <c r="C3" s="108">
        <f>COUNTIFS('Group Heuristic Evaluation'!H:H, "*B*",'Group Heuristic Evaluation'!D:D, 0)/COUNTA('Group Heuristic Evaluation'!B:B)</f>
        <v>0</v>
      </c>
      <c r="D3" s="99">
        <f>COUNTIFS('Group Heuristic Evaluation'!H:H, "*C*",'Group Heuristic Evaluation'!D:D, 0)/COUNTA('Group Heuristic Evaluation'!B:B)</f>
        <v>0.0125</v>
      </c>
      <c r="E3" s="99">
        <f>COUNTIFS('Group Heuristic Evaluation'!H:H, "*D*",'Group Heuristic Evaluation'!D:D, 0)/COUNTA('Group Heuristic Evaluation'!B:B)</f>
        <v>0.025</v>
      </c>
    </row>
    <row r="4">
      <c r="A4" s="107">
        <v>1.0</v>
      </c>
      <c r="B4" s="99">
        <f>COUNTIFS('Group Heuristic Evaluation'!H:H, "*A*",'Group Heuristic Evaluation'!D:D, 1)/COUNTA('Group Heuristic Evaluation'!B:B)
</f>
        <v>0.125</v>
      </c>
      <c r="C4" s="108">
        <f>COUNTIFS('Group Heuristic Evaluation'!H:H, "*B*",'Group Heuristic Evaluation'!D:D, 1)/COUNTA('Group Heuristic Evaluation'!B:B)</f>
        <v>0.2</v>
      </c>
      <c r="D4" s="99">
        <f>COUNTIFS('Group Heuristic Evaluation'!H:H, "*C*",'Group Heuristic Evaluation'!D:D, 1)/COUNTA('Group Heuristic Evaluation'!B:B)</f>
        <v>0.1125</v>
      </c>
      <c r="E4" s="99">
        <f>COUNTIFS('Group Heuristic Evaluation'!H:H, "*D*",'Group Heuristic Evaluation'!D:D, 1)/COUNTA('Group Heuristic Evaluation'!B:B)</f>
        <v>0.1125</v>
      </c>
    </row>
    <row r="5">
      <c r="A5" s="107">
        <v>2.0</v>
      </c>
      <c r="B5" s="99">
        <f>COUNTIFS('Group Heuristic Evaluation'!H:H, "*A*",'Group Heuristic Evaluation'!D:D, 2)/COUNTA('Group Heuristic Evaluation'!B:B)
</f>
        <v>0.1625</v>
      </c>
      <c r="C5" s="108">
        <f>COUNTIFS('Group Heuristic Evaluation'!H:H, "*B*",'Group Heuristic Evaluation'!D:D, 2)/COUNTA('Group Heuristic Evaluation'!B:B)</f>
        <v>0.2125</v>
      </c>
      <c r="D5" s="99">
        <f>COUNTIFS('Group Heuristic Evaluation'!H:H, "*C*",'Group Heuristic Evaluation'!D:D, 2)/COUNTA('Group Heuristic Evaluation'!B:B)</f>
        <v>0.1125</v>
      </c>
      <c r="E5" s="99">
        <f>COUNTIFS('Group Heuristic Evaluation'!H:H, "*D*",'Group Heuristic Evaluation'!D:D, 2)/COUNTA('Group Heuristic Evaluation'!B:B)</f>
        <v>0.2125</v>
      </c>
    </row>
    <row r="6">
      <c r="A6" s="107">
        <v>3.0</v>
      </c>
      <c r="B6" s="99">
        <f>COUNTIFS('Group Heuristic Evaluation'!H:H, "*A*",'Group Heuristic Evaluation'!D:D, 3)/COUNTA('Group Heuristic Evaluation'!B:B)
</f>
        <v>0.0625</v>
      </c>
      <c r="C6" s="108">
        <f>COUNTIFS('Group Heuristic Evaluation'!H:H, "*B*",'Group Heuristic Evaluation'!D:D, 3)/COUNTA('Group Heuristic Evaluation'!B:B)</f>
        <v>0.05</v>
      </c>
      <c r="D6" s="99">
        <f>COUNTIFS('Group Heuristic Evaluation'!H:H, "*C*",'Group Heuristic Evaluation'!D:D, 3)/COUNTA('Group Heuristic Evaluation'!B:B)</f>
        <v>0.0625</v>
      </c>
      <c r="E6" s="99">
        <f>COUNTIFS('Group Heuristic Evaluation'!H:H, "*D*",'Group Heuristic Evaluation'!D:D, 3)/COUNTA('Group Heuristic Evaluation'!B:B)</f>
        <v>0.0875</v>
      </c>
    </row>
    <row r="7">
      <c r="A7" s="107">
        <v>4.0</v>
      </c>
      <c r="B7" s="99">
        <f>COUNTIFS('Group Heuristic Evaluation'!H:H, "*A*",'Group Heuristic Evaluation'!D:D, 4)/COUNTA('Group Heuristic Evaluation'!B:B)
</f>
        <v>0.0125</v>
      </c>
      <c r="C7" s="108">
        <f>COUNTIFS('Group Heuristic Evaluation'!H:H, "*B*",'Group Heuristic Evaluation'!D:D, 4)/COUNTA('Group Heuristic Evaluation'!B:B)</f>
        <v>0</v>
      </c>
      <c r="D7" s="99">
        <f>COUNTIFS('Group Heuristic Evaluation'!H:H, "*C*",'Group Heuristic Evaluation'!D:D, 4)/COUNTA('Group Heuristic Evaluation'!B:B)</f>
        <v>0.0125</v>
      </c>
      <c r="E7" s="99">
        <f>COUNTIFS('Group Heuristic Evaluation'!H:H, "*D*",'Group Heuristic Evaluation'!D:D, 4)/COUNTA('Group Heuristic Evaluation'!B:B)</f>
        <v>0.0125</v>
      </c>
    </row>
    <row r="8">
      <c r="A8" s="92" t="s">
        <v>284</v>
      </c>
      <c r="B8" s="109">
        <f t="shared" ref="B8:E8" si="1">SUM(B6:B7)</f>
        <v>0.075</v>
      </c>
      <c r="C8" s="109">
        <f t="shared" si="1"/>
        <v>0.05</v>
      </c>
      <c r="D8" s="109">
        <f t="shared" si="1"/>
        <v>0.075</v>
      </c>
      <c r="E8" s="109">
        <f t="shared" si="1"/>
        <v>0.1</v>
      </c>
    </row>
    <row r="9">
      <c r="A9" s="92" t="s">
        <v>285</v>
      </c>
      <c r="B9" s="109">
        <f t="shared" ref="B9:E9" si="2">SUM(B3:B7)</f>
        <v>0.375</v>
      </c>
      <c r="C9" s="109">
        <f t="shared" si="2"/>
        <v>0.4625</v>
      </c>
      <c r="D9" s="109">
        <f t="shared" si="2"/>
        <v>0.3125</v>
      </c>
      <c r="E9" s="109">
        <f t="shared" si="2"/>
        <v>0.45</v>
      </c>
    </row>
  </sheetData>
  <mergeCells count="1">
    <mergeCell ref="A1:F1"/>
  </mergeCell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4" max="14" width="13.88"/>
  </cols>
  <sheetData>
    <row r="1">
      <c r="A1" s="110" t="s">
        <v>286</v>
      </c>
      <c r="B1" s="111"/>
      <c r="C1" s="111"/>
      <c r="D1" s="111"/>
      <c r="E1" s="111"/>
      <c r="F1" s="111"/>
      <c r="G1" s="112"/>
    </row>
    <row r="2">
      <c r="A2" s="113" t="s">
        <v>287</v>
      </c>
    </row>
    <row r="5">
      <c r="I5" s="114"/>
      <c r="J5" s="114"/>
      <c r="K5" s="114"/>
      <c r="L5" s="114"/>
    </row>
    <row r="6">
      <c r="I6" s="114"/>
      <c r="J6" s="114"/>
      <c r="K6" s="114"/>
      <c r="L6" s="114"/>
    </row>
    <row r="7">
      <c r="I7" s="114"/>
      <c r="J7" s="114"/>
      <c r="K7" s="114"/>
      <c r="L7" s="114"/>
    </row>
    <row r="8">
      <c r="I8" s="114"/>
      <c r="J8" s="114"/>
      <c r="K8" s="114"/>
      <c r="L8" s="114"/>
    </row>
    <row r="9">
      <c r="I9" s="114"/>
      <c r="J9" s="114"/>
      <c r="K9" s="114"/>
      <c r="L9" s="114"/>
    </row>
    <row r="10">
      <c r="I10" s="114"/>
      <c r="J10" s="114"/>
      <c r="K10" s="114"/>
      <c r="L10" s="114"/>
    </row>
    <row r="11">
      <c r="I11" s="114"/>
      <c r="J11" s="114"/>
      <c r="K11" s="114"/>
      <c r="L11" s="114"/>
    </row>
    <row r="12">
      <c r="I12" s="114"/>
      <c r="J12" s="114"/>
      <c r="K12" s="114"/>
      <c r="L12" s="114"/>
    </row>
    <row r="13">
      <c r="I13" s="114"/>
      <c r="J13" s="114"/>
      <c r="K13" s="114"/>
      <c r="L13" s="114"/>
    </row>
    <row r="14">
      <c r="I14" s="114"/>
      <c r="J14" s="114"/>
      <c r="K14" s="114"/>
      <c r="L14" s="114"/>
    </row>
    <row r="15">
      <c r="I15" s="114"/>
      <c r="J15" s="114"/>
      <c r="K15" s="114"/>
      <c r="L15" s="114"/>
    </row>
    <row r="16">
      <c r="I16" s="114"/>
      <c r="J16" s="114"/>
      <c r="K16" s="114"/>
      <c r="L16" s="114"/>
    </row>
    <row r="17">
      <c r="I17" s="114"/>
      <c r="J17" s="114"/>
      <c r="K17" s="114"/>
      <c r="L17" s="114"/>
    </row>
    <row r="20" ht="14.25" customHeight="1">
      <c r="I20" s="107"/>
    </row>
  </sheetData>
  <mergeCells count="2">
    <mergeCell ref="A1:G1"/>
    <mergeCell ref="A2:G27"/>
  </mergeCells>
  <drawing r:id="rId1"/>
</worksheet>
</file>